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35" windowWidth="20730" windowHeight="11760" tabRatio="601"/>
  </bookViews>
  <sheets>
    <sheet name="Cronograma" sheetId="4" r:id="rId1"/>
    <sheet name="Reporte Cualitativo" sheetId="5" r:id="rId2"/>
    <sheet name="Reporte" sheetId="1" r:id="rId3"/>
  </sheets>
  <definedNames>
    <definedName name="_xlnm.Print_Area" localSheetId="0">Cronograma!$A$1:$J$43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6" i="4" l="1"/>
  <c r="J14" i="4"/>
  <c r="J12" i="4"/>
  <c r="J5" i="4"/>
  <c r="E37" i="1"/>
  <c r="E38" i="1"/>
  <c r="E39" i="1"/>
  <c r="E40" i="1"/>
  <c r="E41" i="1"/>
  <c r="E42" i="1"/>
  <c r="E43" i="1"/>
  <c r="E44" i="1"/>
  <c r="E45" i="1"/>
  <c r="E46" i="1"/>
  <c r="E47" i="1"/>
  <c r="E48" i="1"/>
  <c r="E49" i="1"/>
  <c r="E50" i="1"/>
  <c r="E35" i="1"/>
  <c r="D36" i="1"/>
  <c r="D37" i="1"/>
  <c r="D38" i="1"/>
  <c r="D39" i="1"/>
  <c r="D40" i="1"/>
  <c r="D41" i="1"/>
  <c r="D43" i="1"/>
  <c r="D44" i="1"/>
  <c r="D45" i="1"/>
  <c r="D47" i="1"/>
  <c r="D48" i="1"/>
  <c r="D50" i="1"/>
  <c r="C36" i="1"/>
  <c r="C37" i="1"/>
  <c r="C38" i="1"/>
  <c r="C39" i="1"/>
  <c r="C40" i="1"/>
  <c r="C41" i="1"/>
  <c r="C42" i="1"/>
  <c r="C43" i="1"/>
  <c r="C44" i="1"/>
  <c r="C45" i="1"/>
  <c r="C46" i="1"/>
  <c r="C47" i="1"/>
  <c r="C48" i="1"/>
  <c r="C49" i="1"/>
  <c r="C50" i="1"/>
  <c r="C35" i="1"/>
  <c r="B36" i="1"/>
  <c r="B37" i="1"/>
  <c r="B38" i="1"/>
  <c r="B39" i="1"/>
  <c r="B40" i="1"/>
  <c r="B41" i="1"/>
  <c r="B42" i="1"/>
  <c r="B43" i="1"/>
  <c r="B44" i="1"/>
  <c r="B45" i="1"/>
  <c r="B46" i="1"/>
  <c r="B47" i="1"/>
  <c r="B48" i="1"/>
  <c r="B49" i="1"/>
  <c r="B50" i="1"/>
  <c r="B35" i="1"/>
  <c r="J19" i="4" l="1"/>
  <c r="G50" i="1" s="1"/>
  <c r="J13" i="4"/>
  <c r="G45" i="1"/>
  <c r="J6" i="4"/>
  <c r="G37" i="1" s="1"/>
  <c r="J7" i="4"/>
  <c r="G38" i="1" s="1"/>
  <c r="J8" i="4"/>
  <c r="G39" i="1" s="1"/>
  <c r="J9" i="4"/>
  <c r="G40" i="1" s="1"/>
  <c r="J10" i="4"/>
  <c r="G41" i="1" s="1"/>
  <c r="G36" i="1"/>
  <c r="H16" i="4"/>
  <c r="H13" i="4"/>
  <c r="H14" i="4"/>
  <c r="H10" i="4"/>
  <c r="H12" i="4"/>
  <c r="H5" i="4"/>
  <c r="I5" i="4" s="1"/>
  <c r="H9" i="4"/>
  <c r="H8" i="4"/>
  <c r="D19" i="4"/>
  <c r="D18" i="4"/>
  <c r="D17" i="4"/>
  <c r="D16" i="4"/>
  <c r="D15" i="4"/>
  <c r="D14" i="4"/>
  <c r="D13" i="4"/>
  <c r="D12" i="4"/>
  <c r="D11" i="4"/>
  <c r="D8" i="4"/>
  <c r="D9" i="4" s="1"/>
  <c r="D10" i="4" s="1"/>
  <c r="D7" i="4"/>
  <c r="D5" i="4"/>
  <c r="C18" i="4"/>
  <c r="C15" i="4"/>
  <c r="C11" i="4"/>
  <c r="C4" i="4"/>
  <c r="H11" i="4" l="1"/>
  <c r="G11" i="4" s="1"/>
  <c r="D42" i="1" s="1"/>
  <c r="J4" i="4"/>
  <c r="G47" i="1"/>
  <c r="G44" i="1"/>
  <c r="J11" i="4"/>
  <c r="G42" i="1" s="1"/>
  <c r="G43" i="1"/>
  <c r="J18" i="4"/>
  <c r="G49" i="1" s="1"/>
  <c r="L19" i="1"/>
  <c r="J17" i="4" l="1"/>
  <c r="J15" i="4" s="1"/>
  <c r="E36" i="1"/>
  <c r="G48" i="1" l="1"/>
  <c r="G46" i="1"/>
  <c r="H19" i="4"/>
  <c r="H18" i="4" s="1"/>
  <c r="G18" i="4" s="1"/>
  <c r="D4" i="4" l="1"/>
  <c r="D6" i="4" s="1"/>
  <c r="H6" i="4" l="1"/>
  <c r="H7" i="4"/>
  <c r="H17" i="4"/>
  <c r="H15" i="4" s="1"/>
  <c r="I6" i="4" l="1"/>
  <c r="I7" i="4" s="1"/>
  <c r="I8" i="4" s="1"/>
  <c r="I9" i="4" s="1"/>
  <c r="I10" i="4" s="1"/>
  <c r="I12" i="4" s="1"/>
  <c r="I13" i="4" s="1"/>
  <c r="I14" i="4" s="1"/>
  <c r="I16" i="4" s="1"/>
  <c r="I17" i="4" s="1"/>
  <c r="I19" i="4" s="1"/>
  <c r="H4" i="4"/>
  <c r="L8" i="1"/>
  <c r="I48" i="1"/>
  <c r="I35" i="1"/>
  <c r="I27" i="1"/>
  <c r="I19" i="1"/>
  <c r="I11" i="1"/>
  <c r="L5" i="1"/>
  <c r="G35" i="1"/>
  <c r="H20" i="4" l="1"/>
  <c r="L7" i="1" s="1"/>
  <c r="L6" i="1" s="1"/>
  <c r="I4" i="4"/>
  <c r="I11" i="4" s="1"/>
  <c r="I15" i="4" s="1"/>
  <c r="I18" i="4" s="1"/>
  <c r="G4" i="4"/>
  <c r="D35" i="1" s="1"/>
  <c r="G15" i="4"/>
  <c r="D46" i="1" s="1"/>
  <c r="D49" i="1"/>
</calcChain>
</file>

<file path=xl/sharedStrings.xml><?xml version="1.0" encoding="utf-8"?>
<sst xmlns="http://schemas.openxmlformats.org/spreadsheetml/2006/main" count="71" uniqueCount="63">
  <si>
    <t>Fecha de Inicio:</t>
  </si>
  <si>
    <t>Fecha de Término:</t>
  </si>
  <si>
    <t>Fecha Planeada</t>
  </si>
  <si>
    <t>% de Avance</t>
  </si>
  <si>
    <t>#</t>
  </si>
  <si>
    <t>Status</t>
  </si>
  <si>
    <t>Riesgos</t>
  </si>
  <si>
    <t>Objetivo del Proyecto:</t>
  </si>
  <si>
    <t>Avance Planeado</t>
  </si>
  <si>
    <t>Avance Real</t>
  </si>
  <si>
    <t>Proyecto:</t>
  </si>
  <si>
    <t>Principales
Entregables</t>
  </si>
  <si>
    <t>Indicador de Alcance</t>
  </si>
  <si>
    <t>Situación Actual del Proyecto:</t>
  </si>
  <si>
    <t>Ciclo del Proyecto</t>
  </si>
  <si>
    <t>Patrocinador:</t>
  </si>
  <si>
    <t>Director del proyecto:</t>
  </si>
  <si>
    <t>Fecha Real
 Finalización</t>
  </si>
  <si>
    <t>Fecha Real Finalización</t>
  </si>
  <si>
    <t>Fecha del reporte:</t>
  </si>
  <si>
    <t xml:space="preserve">Ingrese la información que se solicita en el espacio proporcionado: </t>
  </si>
  <si>
    <t xml:space="preserve">*La información que se debe actualizar está señalada con color rojo. </t>
  </si>
  <si>
    <t>Avance Real:</t>
  </si>
  <si>
    <t>Avance Planeado:</t>
  </si>
  <si>
    <t xml:space="preserve">Peso </t>
  </si>
  <si>
    <t>% Avance /100%</t>
  </si>
  <si>
    <t>% Avance en proporción al proyecto</t>
  </si>
  <si>
    <t xml:space="preserve">% Acumulado del Proyecto </t>
  </si>
  <si>
    <t>Peso Acumulado</t>
  </si>
  <si>
    <t xml:space="preserve">Problemas y Obstáculos durante la última semana </t>
  </si>
  <si>
    <t>Actividades Realizadas durante la última semana</t>
  </si>
  <si>
    <t>Actividades por Realizar en esta semana</t>
  </si>
  <si>
    <t>Reporte de Avance</t>
  </si>
  <si>
    <t xml:space="preserve">Dirección </t>
  </si>
  <si>
    <t>REPORTE DE ESTATUS SEMANAL</t>
  </si>
  <si>
    <t>TRANSPARENCIA FISCAL EN EL CUARTO PLAN DE ACCIÓN NACIONAL DE GOBIERNO ABIERTO 2018-2020</t>
  </si>
  <si>
    <t>Diálogo y discusión para formulación del Plan</t>
  </si>
  <si>
    <t>Implementación de compromisos</t>
  </si>
  <si>
    <t>Evaluación Final (Gobierno y MRI)</t>
  </si>
  <si>
    <t>Cumplimiento y cierre</t>
  </si>
  <si>
    <t>Validación de la metodología</t>
  </si>
  <si>
    <t>Definición de ejes temáticos</t>
  </si>
  <si>
    <t>Foros de consulta ciudadana</t>
  </si>
  <si>
    <t xml:space="preserve">Rondas de Mesas de Trabajo </t>
  </si>
  <si>
    <t>Reuniones técnicas con sociedad civil</t>
  </si>
  <si>
    <t xml:space="preserve">Validación en mesa técnica de Gobierno Abierto </t>
  </si>
  <si>
    <t>Reunión con dependencias involucradas</t>
  </si>
  <si>
    <t>Seguimiento mensual a compromisos</t>
  </si>
  <si>
    <t>Presentaciones mensuales y extraordinarias en mesa técnica de GA</t>
  </si>
  <si>
    <t>Autoevaluación final de Gobierno</t>
  </si>
  <si>
    <t>Discusión de evaluación del MRI</t>
  </si>
  <si>
    <t>Cierre</t>
  </si>
  <si>
    <t xml:space="preserve">Carmen Abril </t>
  </si>
  <si>
    <t>Reporte de Alcance Cuarto Plan de Gobierno Abierto</t>
  </si>
  <si>
    <t xml:space="preserve">Jose Antonio Menendez </t>
  </si>
  <si>
    <t>31/08/2018</t>
  </si>
  <si>
    <t>31/07/2020</t>
  </si>
  <si>
    <t xml:space="preserve">Implementar acciones, normas, políticas, procesos, sistemas, etc. que coadyuven al cumplimiento de los compromisos del eje de Transparencia Fiscal del Cuarto Plan de Acción Nacional de Gobierno Abierto 2018-2020. </t>
  </si>
  <si>
    <t xml:space="preserve">El 8 de octubre de 2020 se llevó a cabo la reunión virtual de la Mesa de Alto Nivel de Gobierno Abierto con la participación del Presidente de la República, Ministros de Estado, autoridades superiores de entidades públicas, organizaciones de sociedad civil, observadores, cooperantes internacionales, periodistas y ciudadanos en general, con el propósito de presentar oficialmente el nivel de avance que logró el Gobierno de la República en el cumplimiento del Cuarto Plan de Gobierno Abierto 2018-2020 (82.6%), así como inaugurar formalmente el proceso de co-creación del Quinto Plan de Gobierno Abierto 2021-2023. Por su parte, las organizaciones de sociedad civil emitieron comentarios y sugerencias sobre ambos procesos. </t>
  </si>
  <si>
    <t>Se definió un plan de acción para el monitoreo y seguimiento de los compromisos y metas que no pudieron finalizarse al 30 de agosto de 2020. Por parte de las organizaciones de sociedad civil se tiene la preocupación que las entidades públicas abandonen las acciones que han venido realizando por haber finalizado el Cuarto Plan de Gobierno Abierto, por lo que han requerido a la Comisión Presidencial de Gobierno Abierto y Electrónico que realice labores de coordinación y seguimiento para que se pueda completar la totalidad de los compromisos y metas previamente acordados al momento de formular el citado Plan entre entidades públicas y organizaciones de sociedad civil.</t>
  </si>
  <si>
    <t>El Cuarto Plan de Acción Nacional de Gobierno Abierto 2018-2020 inició su etapa de implementación el 1 de diciembre de 2018, la cual finalizó oficialmente el 30 de agosto de 2020. A partir de septiembre de 2020 inició la etapa de Evaluación, Presentación de Informes y Cierre. A nivel global, el Cuarto Plan alcanzó un 82.6% de cumplimiento; en el caso del MINFIN, se logró el 98.6%, quedando únicamente pendiente el hito 3 del Compromiso 22 con un 79.0% de cumplimiento, y se espera por parte de la Dirección General de Adquisiciones del Estado -DGAE- (dependencia responsable de su implementación), concluirlo a más tardar el 30 de abril de 2021.</t>
  </si>
  <si>
    <t>La coyuntura derivada de la pandemia del Covid-19 y los estados de emergencia declarados por las tormentas tropicales Eta e Iota, ocasionaron atrasos en varias entidades públicas para el cumplimiento de sus compromisos y metas, ya que se tuvieron que priorizar sus actividades en atención de las emergencias suscitadas. No obstante tal situación, se considera aceptable el nivel de ejecución del 82.6% alcanzado a nivel global y del 98.8 alcanzado por el MINFIN a diciembre de 2020. Se acordó dar continuidad y acompañamiento para seguir implementando las acciones que quedaron pendientes, ya que los Planes de Gobierno Abierto se constituyen en compromisos de gobierno y del país ante la OGP.</t>
  </si>
  <si>
    <t>La pandemia del Covid-19 fue un factor de riesgo que no estaba previsto y que afectó seriamente el cumplimiento de los compromisos y metas del Cuarto Plan de Gobierno Abierto 2018-2020, ya que varias entidades públicas debieron destinar esfuerzos, recursos e insumos en la implementación de acciones para atender prioritariamente la emergencia suscitada. Posteriormente siguieron los estados de calamidad pública declarados por las tormentas tropicales Eta e Iota, lo que representa que algunas entidades públicas logren el 100% de cumplimiento en el 2021. En el caso del MINFIN se tiene previsto concluir el 30 de abril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</si>
</sst>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quot;$&quot;* #,##0.00_);_(&quot;$&quot;* \(#,##0.00\);_(&quot;$&quot;* &quot;-&quot;??_);_(@_)"/>
    <numFmt numFmtId="165" formatCode="_(* #,##0_);_(* \(#,##0\);_(* &quot;-&quot;??_);_(@_)"/>
    <numFmt numFmtId="166" formatCode="dd/mm/yy;@"/>
    <numFmt numFmtId="167" formatCode="0.0%"/>
    <numFmt numFmtId="168" formatCode="dd/mm/yyyy;@"/>
  </numFmts>
  <fonts count="13" x14ac:knownFonts="1">
    <font>
      <sz val="10"/>
      <name val="Arial"/>
    </font>
    <font>
      <sz val="10"/>
      <name val="Arial"/>
      <family val="2"/>
    </font>
    <font>
      <sz val="8"/>
      <name val="Arial"/>
      <family val="2"/>
    </font>
    <font>
      <sz val="11"/>
      <name val="Tahoma"/>
      <family val="2"/>
    </font>
    <font>
      <sz val="8"/>
      <name val="Tahoma"/>
      <family val="2"/>
    </font>
    <font>
      <b/>
      <sz val="8"/>
      <name val="Tahoma"/>
      <family val="2"/>
    </font>
    <font>
      <b/>
      <u val="singleAccounting"/>
      <sz val="8"/>
      <name val="Tahoma"/>
      <family val="2"/>
    </font>
    <font>
      <i/>
      <sz val="8"/>
      <name val="Tahoma"/>
      <family val="2"/>
    </font>
    <font>
      <i/>
      <sz val="10"/>
      <name val="Arial"/>
      <family val="2"/>
    </font>
    <font>
      <sz val="7"/>
      <name val="Tahoma"/>
      <family val="2"/>
    </font>
    <font>
      <b/>
      <sz val="9"/>
      <name val="Tahoma"/>
      <family val="2"/>
    </font>
    <font>
      <sz val="9"/>
      <name val="Tahoma"/>
      <family val="2"/>
    </font>
    <font>
      <sz val="14"/>
      <name val="Tahoma"/>
      <family val="2"/>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4" fillId="2" borderId="0" xfId="0" applyFont="1" applyFill="1" applyBorder="1"/>
    <xf numFmtId="0" fontId="4" fillId="2" borderId="0" xfId="0" applyFont="1" applyFill="1"/>
    <xf numFmtId="0" fontId="4" fillId="0" borderId="0" xfId="0" applyFont="1"/>
    <xf numFmtId="0" fontId="4" fillId="2" borderId="0" xfId="0" applyFont="1" applyFill="1" applyBorder="1" applyAlignment="1">
      <alignment horizontal="centerContinuous"/>
    </xf>
    <xf numFmtId="49" fontId="4" fillId="2" borderId="0" xfId="0" applyNumberFormat="1" applyFont="1" applyFill="1" applyBorder="1" applyAlignment="1">
      <alignment horizontal="center"/>
    </xf>
    <xf numFmtId="49" fontId="5" fillId="2" borderId="0" xfId="0" applyNumberFormat="1" applyFont="1" applyFill="1" applyBorder="1" applyAlignment="1">
      <alignment horizontal="center"/>
    </xf>
    <xf numFmtId="17" fontId="5" fillId="2" borderId="0" xfId="0" applyNumberFormat="1" applyFont="1" applyFill="1" applyBorder="1" applyAlignment="1">
      <alignment horizontal="centerContinuous"/>
    </xf>
    <xf numFmtId="0" fontId="5" fillId="2" borderId="0" xfId="0" applyFont="1" applyFill="1" applyAlignment="1">
      <alignment horizontal="left"/>
    </xf>
    <xf numFmtId="0" fontId="4" fillId="2" borderId="0" xfId="0" applyFont="1" applyFill="1" applyBorder="1" applyAlignment="1">
      <alignment horizontal="right"/>
    </xf>
    <xf numFmtId="0" fontId="5" fillId="2" borderId="0" xfId="0" applyFont="1" applyFill="1" applyBorder="1"/>
    <xf numFmtId="164" fontId="5" fillId="2" borderId="0" xfId="2" applyFont="1" applyFill="1" applyBorder="1"/>
    <xf numFmtId="164" fontId="6" fillId="2" borderId="0" xfId="2" applyFont="1" applyFill="1" applyBorder="1"/>
    <xf numFmtId="165" fontId="5" fillId="2" borderId="0" xfId="3" applyNumberFormat="1" applyFont="1" applyFill="1" applyBorder="1"/>
    <xf numFmtId="0" fontId="4" fillId="2" borderId="0" xfId="0" applyFont="1" applyFill="1" applyBorder="1" applyAlignment="1">
      <alignment vertical="top"/>
    </xf>
    <xf numFmtId="0" fontId="5" fillId="2" borderId="0" xfId="0" applyFont="1" applyFill="1" applyBorder="1" applyAlignment="1">
      <alignment horizontal="right"/>
    </xf>
    <xf numFmtId="0" fontId="4" fillId="0" borderId="0" xfId="0" applyFont="1" applyBorder="1"/>
    <xf numFmtId="0" fontId="4" fillId="0" borderId="0" xfId="0" applyFont="1" applyAlignment="1">
      <alignment horizontal="right"/>
    </xf>
    <xf numFmtId="0" fontId="4" fillId="2" borderId="4" xfId="0" applyFont="1" applyFill="1" applyBorder="1"/>
    <xf numFmtId="0" fontId="4" fillId="2" borderId="3" xfId="0" applyFont="1" applyFill="1" applyBorder="1"/>
    <xf numFmtId="165" fontId="5" fillId="2" borderId="4" xfId="1" applyNumberFormat="1" applyFont="1" applyFill="1" applyBorder="1"/>
    <xf numFmtId="165" fontId="6" fillId="2" borderId="4" xfId="1" applyNumberFormat="1" applyFont="1" applyFill="1" applyBorder="1"/>
    <xf numFmtId="165" fontId="5" fillId="2" borderId="4" xfId="3" applyNumberFormat="1" applyFont="1" applyFill="1" applyBorder="1"/>
    <xf numFmtId="0" fontId="4" fillId="2" borderId="4" xfId="0" applyFont="1" applyFill="1" applyBorder="1" applyAlignment="1">
      <alignment vertical="top"/>
    </xf>
    <xf numFmtId="0" fontId="3" fillId="2" borderId="0" xfId="0" applyFont="1" applyFill="1" applyBorder="1" applyAlignment="1">
      <alignment horizontal="centerContinuous"/>
    </xf>
    <xf numFmtId="0" fontId="4" fillId="2" borderId="18" xfId="0" applyFont="1" applyFill="1" applyBorder="1" applyAlignment="1">
      <alignment horizontal="center"/>
    </xf>
    <xf numFmtId="0" fontId="4" fillId="2" borderId="19" xfId="0" applyFont="1" applyFill="1" applyBorder="1"/>
    <xf numFmtId="9" fontId="4" fillId="2" borderId="19" xfId="3"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xf numFmtId="9" fontId="4" fillId="2" borderId="22" xfId="3" applyFont="1" applyFill="1" applyBorder="1" applyAlignment="1">
      <alignment horizontal="center"/>
    </xf>
    <xf numFmtId="0" fontId="5" fillId="0" borderId="0" xfId="0" applyFont="1" applyFill="1" applyBorder="1"/>
    <xf numFmtId="0" fontId="4" fillId="3" borderId="25" xfId="0" applyFont="1" applyFill="1" applyBorder="1" applyAlignment="1">
      <alignment horizontal="right" vertical="center"/>
    </xf>
    <xf numFmtId="0" fontId="4" fillId="3" borderId="28" xfId="0" applyFont="1" applyFill="1" applyBorder="1" applyAlignment="1">
      <alignment horizontal="right" vertical="center"/>
    </xf>
    <xf numFmtId="0" fontId="5" fillId="0" borderId="0" xfId="0" applyFont="1"/>
    <xf numFmtId="9" fontId="5" fillId="2" borderId="30" xfId="3" applyFont="1" applyFill="1" applyBorder="1" applyAlignment="1">
      <alignment horizontal="center"/>
    </xf>
    <xf numFmtId="0" fontId="4" fillId="3" borderId="24" xfId="0" applyFont="1" applyFill="1" applyBorder="1" applyAlignment="1">
      <alignment horizontal="right"/>
    </xf>
    <xf numFmtId="0" fontId="5" fillId="0" borderId="20" xfId="0" applyFont="1" applyBorder="1"/>
    <xf numFmtId="0" fontId="5" fillId="0" borderId="34" xfId="0" applyFont="1" applyBorder="1"/>
    <xf numFmtId="0" fontId="5" fillId="0" borderId="36" xfId="0" applyFont="1" applyBorder="1"/>
    <xf numFmtId="0" fontId="4" fillId="2" borderId="4" xfId="0" applyFont="1" applyFill="1" applyBorder="1" applyAlignment="1">
      <alignment horizontal="center"/>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2" xfId="0" applyFont="1" applyBorder="1"/>
    <xf numFmtId="0" fontId="4" fillId="3" borderId="37" xfId="0" applyFont="1" applyFill="1" applyBorder="1" applyAlignment="1">
      <alignment horizontal="right" vertical="center"/>
    </xf>
    <xf numFmtId="9" fontId="5" fillId="2" borderId="17" xfId="3" applyFont="1" applyFill="1" applyBorder="1" applyAlignment="1">
      <alignment horizontal="center"/>
    </xf>
    <xf numFmtId="2" fontId="5" fillId="0" borderId="39" xfId="0" applyNumberFormat="1" applyFont="1" applyFill="1" applyBorder="1" applyAlignment="1">
      <alignment horizontal="center" vertical="center"/>
    </xf>
    <xf numFmtId="166" fontId="4" fillId="2" borderId="22" xfId="0" applyNumberFormat="1" applyFont="1" applyFill="1" applyBorder="1" applyAlignment="1">
      <alignment horizontal="center"/>
    </xf>
    <xf numFmtId="0" fontId="5" fillId="0" borderId="44" xfId="0" applyFont="1" applyBorder="1"/>
    <xf numFmtId="9" fontId="5" fillId="0" borderId="45" xfId="0" applyNumberFormat="1" applyFont="1" applyBorder="1"/>
    <xf numFmtId="166" fontId="4" fillId="2" borderId="19" xfId="0" applyNumberFormat="1" applyFont="1" applyFill="1" applyBorder="1" applyAlignment="1">
      <alignment horizontal="center"/>
    </xf>
    <xf numFmtId="0" fontId="5" fillId="0" borderId="23" xfId="0" applyFont="1" applyBorder="1"/>
    <xf numFmtId="167" fontId="4" fillId="0" borderId="46" xfId="3" applyNumberFormat="1" applyFont="1" applyBorder="1"/>
    <xf numFmtId="9" fontId="5" fillId="0" borderId="0" xfId="0" applyNumberFormat="1" applyFont="1" applyBorder="1"/>
    <xf numFmtId="167" fontId="4" fillId="0" borderId="47" xfId="3" applyNumberFormat="1" applyFont="1" applyBorder="1"/>
    <xf numFmtId="0" fontId="8" fillId="0" borderId="0" xfId="0" applyFont="1" applyAlignment="1">
      <alignment horizontal="center" wrapText="1"/>
    </xf>
    <xf numFmtId="0" fontId="5" fillId="3" borderId="50" xfId="0" applyFont="1" applyFill="1" applyBorder="1"/>
    <xf numFmtId="0" fontId="9" fillId="2" borderId="0" xfId="0" applyFont="1" applyFill="1" applyBorder="1" applyAlignment="1">
      <alignment vertical="top" wrapText="1"/>
    </xf>
    <xf numFmtId="0" fontId="5" fillId="3" borderId="9" xfId="0" applyFont="1" applyFill="1" applyBorder="1" applyAlignment="1"/>
    <xf numFmtId="0" fontId="5" fillId="3" borderId="10" xfId="0" applyFont="1" applyFill="1" applyBorder="1" applyAlignment="1"/>
    <xf numFmtId="0" fontId="5" fillId="3" borderId="50" xfId="0" applyFont="1" applyFill="1" applyBorder="1" applyAlignment="1"/>
    <xf numFmtId="0" fontId="4" fillId="0" borderId="0" xfId="0" applyFont="1" applyBorder="1" applyAlignment="1">
      <alignment horizontal="left" vertical="top" wrapText="1"/>
    </xf>
    <xf numFmtId="0" fontId="5" fillId="3" borderId="11" xfId="0" applyFont="1" applyFill="1" applyBorder="1" applyAlignment="1"/>
    <xf numFmtId="0" fontId="4" fillId="5" borderId="51" xfId="0" applyFont="1" applyFill="1" applyBorder="1" applyAlignment="1" applyProtection="1">
      <alignment vertical="top" wrapText="1"/>
      <protection locked="0"/>
    </xf>
    <xf numFmtId="0" fontId="4" fillId="5" borderId="51" xfId="0" applyFont="1" applyFill="1" applyBorder="1" applyAlignment="1" applyProtection="1">
      <alignment horizontal="left" vertical="top" wrapText="1"/>
      <protection locked="0"/>
    </xf>
    <xf numFmtId="14" fontId="5" fillId="0" borderId="38" xfId="0" applyNumberFormat="1" applyFont="1" applyFill="1" applyBorder="1" applyAlignment="1" applyProtection="1">
      <alignment horizontal="center" vertical="center"/>
      <protection locked="0"/>
    </xf>
    <xf numFmtId="0" fontId="4" fillId="0" borderId="0" xfId="0" applyFont="1" applyProtection="1">
      <protection locked="0"/>
    </xf>
    <xf numFmtId="0" fontId="4" fillId="0" borderId="0" xfId="0" applyFont="1" applyBorder="1" applyAlignment="1">
      <alignment horizontal="left" vertical="top" wrapText="1"/>
    </xf>
    <xf numFmtId="0" fontId="11" fillId="2" borderId="0" xfId="0" applyFont="1" applyFill="1" applyAlignment="1">
      <alignment horizontal="left"/>
    </xf>
    <xf numFmtId="0" fontId="12" fillId="2" borderId="0" xfId="0" applyFont="1" applyFill="1" applyAlignment="1">
      <alignment horizontal="left"/>
    </xf>
    <xf numFmtId="167" fontId="4" fillId="4" borderId="46" xfId="3" applyNumberFormat="1" applyFont="1" applyFill="1" applyBorder="1"/>
    <xf numFmtId="0" fontId="5" fillId="4" borderId="34" xfId="0" applyFont="1" applyFill="1" applyBorder="1"/>
    <xf numFmtId="167" fontId="4" fillId="4" borderId="1" xfId="3" applyNumberFormat="1" applyFont="1" applyFill="1" applyBorder="1"/>
    <xf numFmtId="0" fontId="5" fillId="4" borderId="62" xfId="0" applyFont="1" applyFill="1" applyBorder="1"/>
    <xf numFmtId="0" fontId="5" fillId="3" borderId="65" xfId="0" applyFont="1" applyFill="1" applyBorder="1" applyAlignment="1">
      <alignment vertical="center" wrapText="1"/>
    </xf>
    <xf numFmtId="0" fontId="5" fillId="3" borderId="65" xfId="0" applyFont="1" applyFill="1" applyBorder="1" applyAlignment="1">
      <alignment horizontal="center" vertical="center" wrapText="1"/>
    </xf>
    <xf numFmtId="0" fontId="5" fillId="3" borderId="66" xfId="0" applyFont="1" applyFill="1" applyBorder="1" applyAlignment="1">
      <alignment vertical="center" wrapText="1"/>
    </xf>
    <xf numFmtId="0" fontId="5" fillId="3" borderId="67" xfId="0" applyFont="1" applyFill="1" applyBorder="1" applyAlignment="1">
      <alignment vertical="center" wrapText="1"/>
    </xf>
    <xf numFmtId="0" fontId="4" fillId="3" borderId="18" xfId="0" applyFont="1" applyFill="1" applyBorder="1" applyAlignment="1">
      <alignment horizontal="center"/>
    </xf>
    <xf numFmtId="0" fontId="4" fillId="3" borderId="19" xfId="0" applyFont="1" applyFill="1" applyBorder="1"/>
    <xf numFmtId="166" fontId="4" fillId="3" borderId="19" xfId="0" applyNumberFormat="1" applyFont="1" applyFill="1" applyBorder="1" applyAlignment="1">
      <alignment horizontal="center"/>
    </xf>
    <xf numFmtId="9" fontId="4" fillId="3" borderId="19" xfId="3" applyFont="1" applyFill="1" applyBorder="1" applyAlignment="1">
      <alignment horizontal="center"/>
    </xf>
    <xf numFmtId="0" fontId="5" fillId="3" borderId="14" xfId="0" applyFont="1" applyFill="1" applyBorder="1"/>
    <xf numFmtId="0" fontId="5" fillId="3" borderId="20" xfId="0" applyFont="1" applyFill="1" applyBorder="1"/>
    <xf numFmtId="9" fontId="4" fillId="4" borderId="54" xfId="3" applyFont="1" applyFill="1" applyBorder="1" applyProtection="1">
      <protection locked="0"/>
    </xf>
    <xf numFmtId="9" fontId="4" fillId="5" borderId="33" xfId="3" applyFont="1" applyFill="1" applyBorder="1" applyProtection="1">
      <protection locked="0"/>
    </xf>
    <xf numFmtId="9" fontId="4" fillId="4" borderId="33" xfId="3" applyFont="1" applyFill="1" applyBorder="1" applyProtection="1">
      <protection locked="0"/>
    </xf>
    <xf numFmtId="9" fontId="4" fillId="5" borderId="35" xfId="3" applyFont="1" applyFill="1" applyBorder="1" applyProtection="1">
      <protection locked="0"/>
    </xf>
    <xf numFmtId="9" fontId="5" fillId="0" borderId="45" xfId="0" applyNumberFormat="1" applyFont="1" applyBorder="1" applyProtection="1">
      <protection locked="0"/>
    </xf>
    <xf numFmtId="0" fontId="5" fillId="3" borderId="63" xfId="0" applyFont="1" applyFill="1" applyBorder="1" applyAlignment="1" applyProtection="1">
      <alignment vertical="center" wrapText="1"/>
    </xf>
    <xf numFmtId="0" fontId="5" fillId="3" borderId="64" xfId="0" applyFont="1" applyFill="1" applyBorder="1" applyAlignment="1" applyProtection="1">
      <alignment vertical="center" wrapText="1"/>
    </xf>
    <xf numFmtId="0" fontId="5" fillId="3" borderId="65" xfId="0" applyFont="1" applyFill="1" applyBorder="1" applyAlignment="1" applyProtection="1">
      <alignment vertical="center" wrapText="1"/>
    </xf>
    <xf numFmtId="0" fontId="4" fillId="4" borderId="55" xfId="0" applyFont="1" applyFill="1" applyBorder="1" applyAlignment="1" applyProtection="1">
      <alignment vertical="center" wrapText="1"/>
    </xf>
    <xf numFmtId="9" fontId="4" fillId="4" borderId="54" xfId="3" applyFont="1" applyFill="1" applyBorder="1" applyAlignment="1" applyProtection="1">
      <alignment horizontal="center" vertical="center"/>
    </xf>
    <xf numFmtId="9" fontId="4" fillId="4" borderId="2" xfId="3" applyFont="1" applyFill="1" applyBorder="1" applyProtection="1"/>
    <xf numFmtId="168" fontId="4" fillId="4" borderId="54" xfId="0" applyNumberFormat="1" applyFont="1" applyFill="1" applyBorder="1" applyProtection="1"/>
    <xf numFmtId="0" fontId="4" fillId="0" borderId="55" xfId="0" applyFont="1" applyFill="1" applyBorder="1" applyAlignment="1" applyProtection="1">
      <alignment vertical="center" wrapText="1"/>
    </xf>
    <xf numFmtId="9" fontId="4" fillId="0" borderId="33" xfId="3" applyFont="1" applyFill="1" applyBorder="1" applyAlignment="1" applyProtection="1">
      <alignment horizontal="center" vertical="center"/>
    </xf>
    <xf numFmtId="9" fontId="4" fillId="0" borderId="48" xfId="3" applyFont="1" applyBorder="1" applyProtection="1"/>
    <xf numFmtId="168" fontId="4" fillId="0" borderId="33" xfId="0" applyNumberFormat="1" applyFont="1" applyBorder="1" applyProtection="1"/>
    <xf numFmtId="9" fontId="4" fillId="4" borderId="33" xfId="3" applyFont="1" applyFill="1" applyBorder="1" applyAlignment="1" applyProtection="1">
      <alignment horizontal="center" vertical="center"/>
    </xf>
    <xf numFmtId="9" fontId="4" fillId="4" borderId="48" xfId="3" applyFont="1" applyFill="1" applyBorder="1" applyProtection="1"/>
    <xf numFmtId="168" fontId="4" fillId="4" borderId="33" xfId="0" applyNumberFormat="1" applyFont="1" applyFill="1" applyBorder="1" applyProtection="1"/>
    <xf numFmtId="0" fontId="4" fillId="0" borderId="55" xfId="0" applyFont="1" applyFill="1" applyBorder="1" applyAlignment="1" applyProtection="1">
      <alignment vertical="center"/>
    </xf>
    <xf numFmtId="9" fontId="4" fillId="0" borderId="54" xfId="3" applyFont="1" applyFill="1" applyBorder="1" applyAlignment="1" applyProtection="1">
      <alignment horizontal="center" vertical="center"/>
    </xf>
    <xf numFmtId="0" fontId="4" fillId="0" borderId="56" xfId="0" applyFont="1" applyFill="1" applyBorder="1" applyAlignment="1" applyProtection="1">
      <alignment horizontal="left"/>
    </xf>
    <xf numFmtId="9" fontId="4" fillId="0" borderId="68" xfId="3" applyFont="1" applyFill="1" applyBorder="1" applyAlignment="1" applyProtection="1">
      <alignment horizontal="center" vertical="center"/>
    </xf>
    <xf numFmtId="9" fontId="4" fillId="0" borderId="49" xfId="3" applyFont="1" applyBorder="1" applyProtection="1"/>
    <xf numFmtId="168" fontId="4" fillId="0" borderId="35" xfId="0" applyNumberFormat="1" applyFont="1" applyBorder="1" applyProtection="1"/>
    <xf numFmtId="0" fontId="4" fillId="0" borderId="0" xfId="0" applyFont="1" applyProtection="1"/>
    <xf numFmtId="9" fontId="4" fillId="0" borderId="0" xfId="0" applyNumberFormat="1" applyFont="1" applyProtection="1"/>
    <xf numFmtId="0" fontId="7" fillId="5" borderId="0" xfId="0" applyFont="1" applyFill="1" applyAlignment="1" applyProtection="1">
      <alignment wrapText="1"/>
    </xf>
    <xf numFmtId="168" fontId="4" fillId="4" borderId="54" xfId="0" applyNumberFormat="1" applyFont="1" applyFill="1" applyBorder="1" applyProtection="1">
      <protection locked="0"/>
    </xf>
    <xf numFmtId="168" fontId="4" fillId="5" borderId="33" xfId="0" applyNumberFormat="1" applyFont="1" applyFill="1" applyBorder="1" applyProtection="1">
      <protection locked="0"/>
    </xf>
    <xf numFmtId="168" fontId="4" fillId="4" borderId="33" xfId="0" applyNumberFormat="1" applyFont="1" applyFill="1" applyBorder="1" applyProtection="1">
      <protection locked="0"/>
    </xf>
    <xf numFmtId="168" fontId="4" fillId="5" borderId="35" xfId="0" applyNumberFormat="1" applyFont="1" applyFill="1" applyBorder="1" applyProtection="1">
      <protection locked="0"/>
    </xf>
    <xf numFmtId="14" fontId="4" fillId="5" borderId="33" xfId="0" applyNumberFormat="1" applyFont="1" applyFill="1" applyBorder="1" applyProtection="1">
      <protection locked="0"/>
    </xf>
    <xf numFmtId="0" fontId="4" fillId="4" borderId="57" xfId="0" applyFont="1" applyFill="1" applyBorder="1" applyAlignment="1">
      <alignment horizontal="center" wrapText="1"/>
    </xf>
    <xf numFmtId="0" fontId="4" fillId="4" borderId="58" xfId="0" applyFont="1" applyFill="1" applyBorder="1" applyAlignment="1">
      <alignment horizontal="center" wrapText="1"/>
    </xf>
    <xf numFmtId="0" fontId="4" fillId="4" borderId="59" xfId="0" applyFont="1" applyFill="1" applyBorder="1" applyAlignment="1">
      <alignment horizontal="center" wrapText="1"/>
    </xf>
    <xf numFmtId="0" fontId="4" fillId="4" borderId="60" xfId="0" applyFont="1" applyFill="1" applyBorder="1" applyAlignment="1">
      <alignment horizontal="center" wrapText="1"/>
    </xf>
    <xf numFmtId="0" fontId="4" fillId="4" borderId="61" xfId="0" applyFont="1" applyFill="1" applyBorder="1" applyAlignment="1">
      <alignment horizontal="center"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52" xfId="0" applyFont="1" applyBorder="1" applyAlignment="1">
      <alignment vertical="top" wrapText="1"/>
    </xf>
    <xf numFmtId="0" fontId="4" fillId="0" borderId="53" xfId="0" applyFont="1" applyBorder="1" applyAlignment="1">
      <alignment vertical="top" wrapText="1"/>
    </xf>
    <xf numFmtId="0" fontId="4" fillId="0" borderId="54" xfId="0" applyFont="1" applyBorder="1" applyAlignment="1">
      <alignment vertical="top" wrapText="1"/>
    </xf>
    <xf numFmtId="166" fontId="4" fillId="3" borderId="40" xfId="0" applyNumberFormat="1" applyFont="1" applyFill="1" applyBorder="1" applyAlignment="1">
      <alignment horizontal="center"/>
    </xf>
    <xf numFmtId="166" fontId="4" fillId="3" borderId="41" xfId="0" applyNumberFormat="1" applyFont="1" applyFill="1" applyBorder="1" applyAlignment="1">
      <alignment horizontal="center"/>
    </xf>
    <xf numFmtId="166" fontId="4" fillId="2" borderId="40" xfId="0" applyNumberFormat="1" applyFont="1" applyFill="1" applyBorder="1" applyAlignment="1">
      <alignment horizontal="center"/>
    </xf>
    <xf numFmtId="166" fontId="4" fillId="2" borderId="41" xfId="0" applyNumberFormat="1" applyFont="1" applyFill="1" applyBorder="1" applyAlignment="1">
      <alignment horizontal="center"/>
    </xf>
    <xf numFmtId="0" fontId="5" fillId="4" borderId="13" xfId="0" applyFont="1" applyFill="1" applyBorder="1" applyAlignment="1">
      <alignment horizontal="center" wrapText="1"/>
    </xf>
    <xf numFmtId="0" fontId="5" fillId="4" borderId="16" xfId="0" applyFont="1" applyFill="1" applyBorder="1" applyAlignment="1">
      <alignment horizontal="center" wrapText="1"/>
    </xf>
    <xf numFmtId="0" fontId="5" fillId="4" borderId="14" xfId="0" applyFont="1" applyFill="1" applyBorder="1" applyAlignment="1">
      <alignment horizontal="center" wrapText="1"/>
    </xf>
    <xf numFmtId="0" fontId="5" fillId="4" borderId="17" xfId="0" applyFont="1" applyFill="1" applyBorder="1" applyAlignment="1">
      <alignment horizontal="center" wrapText="1"/>
    </xf>
    <xf numFmtId="166" fontId="4" fillId="2" borderId="42" xfId="0" applyNumberFormat="1" applyFont="1" applyFill="1" applyBorder="1" applyAlignment="1">
      <alignment horizontal="center"/>
    </xf>
    <xf numFmtId="166" fontId="4" fillId="2" borderId="43" xfId="0" applyNumberFormat="1" applyFont="1" applyFill="1" applyBorder="1" applyAlignment="1">
      <alignment horizontal="center"/>
    </xf>
    <xf numFmtId="0" fontId="5" fillId="3" borderId="9" xfId="0" applyFont="1" applyFill="1" applyBorder="1"/>
    <xf numFmtId="0" fontId="5" fillId="3" borderId="10" xfId="0" applyFont="1" applyFill="1" applyBorder="1"/>
    <xf numFmtId="0" fontId="5" fillId="3" borderId="11" xfId="0" applyFont="1" applyFill="1" applyBorder="1"/>
    <xf numFmtId="0" fontId="4" fillId="3" borderId="28" xfId="0" applyFont="1" applyFill="1" applyBorder="1" applyAlignment="1">
      <alignment vertical="top"/>
    </xf>
    <xf numFmtId="0" fontId="4" fillId="3" borderId="29" xfId="0" applyFont="1" applyFill="1" applyBorder="1" applyAlignment="1">
      <alignment vertical="top"/>
    </xf>
    <xf numFmtId="0" fontId="5" fillId="4" borderId="1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0" fillId="0" borderId="0" xfId="0" applyFont="1" applyAlignment="1">
      <alignment horizontal="left"/>
    </xf>
    <xf numFmtId="166" fontId="4" fillId="2" borderId="26" xfId="0" applyNumberFormat="1" applyFont="1" applyFill="1" applyBorder="1" applyAlignment="1">
      <alignment horizontal="left"/>
    </xf>
    <xf numFmtId="166" fontId="4" fillId="2" borderId="27" xfId="0" applyNumberFormat="1" applyFont="1" applyFill="1" applyBorder="1" applyAlignment="1">
      <alignment horizontal="left"/>
    </xf>
    <xf numFmtId="166" fontId="4" fillId="2" borderId="29" xfId="0" applyNumberFormat="1" applyFont="1" applyFill="1" applyBorder="1" applyAlignment="1">
      <alignment horizontal="left"/>
    </xf>
    <xf numFmtId="166" fontId="4" fillId="2" borderId="30" xfId="0" applyNumberFormat="1" applyFont="1" applyFill="1" applyBorder="1" applyAlignment="1">
      <alignment horizontal="left"/>
    </xf>
    <xf numFmtId="0" fontId="4" fillId="2" borderId="31" xfId="0" applyFont="1" applyFill="1" applyBorder="1" applyAlignment="1">
      <alignment horizontal="left"/>
    </xf>
    <xf numFmtId="0" fontId="4" fillId="2" borderId="11" xfId="0" applyFont="1" applyFill="1" applyBorder="1" applyAlignment="1">
      <alignment horizontal="left"/>
    </xf>
    <xf numFmtId="0" fontId="4" fillId="2" borderId="26" xfId="0" applyFont="1" applyFill="1" applyBorder="1" applyAlignment="1">
      <alignment horizontal="left"/>
    </xf>
    <xf numFmtId="0" fontId="4" fillId="2" borderId="27" xfId="0" applyFont="1" applyFill="1" applyBorder="1" applyAlignment="1">
      <alignment horizontal="left"/>
    </xf>
    <xf numFmtId="0" fontId="4" fillId="3" borderId="9" xfId="0" applyFont="1" applyFill="1" applyBorder="1" applyAlignment="1">
      <alignment vertical="top"/>
    </xf>
    <xf numFmtId="0" fontId="4" fillId="3" borderId="32" xfId="0" applyFont="1" applyFill="1" applyBorder="1" applyAlignment="1">
      <alignment vertical="top"/>
    </xf>
    <xf numFmtId="0" fontId="4" fillId="3" borderId="25" xfId="0" applyFont="1" applyFill="1" applyBorder="1" applyAlignment="1">
      <alignment vertical="top"/>
    </xf>
    <xf numFmtId="0" fontId="4" fillId="3" borderId="26" xfId="0" applyFont="1" applyFill="1" applyBorder="1" applyAlignment="1">
      <alignment vertical="top"/>
    </xf>
  </cellXfs>
  <cellStyles count="4">
    <cellStyle name="Millares" xfId="1" builtinId="3"/>
    <cellStyle name="Moneda" xfId="2" builtinId="4"/>
    <cellStyle name="Normal" xfId="0" builtinId="0"/>
    <cellStyle name="Porcentaje" xfId="3" builtinId="5"/>
  </cellStyles>
  <dxfs count="18">
    <dxf>
      <font>
        <color rgb="FF006100"/>
      </font>
      <fill>
        <patternFill>
          <bgColor rgb="FFC6EFCE"/>
        </patternFill>
      </fill>
    </dxf>
    <dxf>
      <font>
        <color theme="6" tint="-0.499984740745262"/>
      </font>
      <fill>
        <patternFill>
          <bgColor rgb="FFC6F0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6" tint="-0.499984740745262"/>
      </font>
      <fill>
        <patternFill>
          <bgColor rgb="FFC6F0CE"/>
        </patternFill>
      </fill>
    </dxf>
    <dxf>
      <font>
        <color rgb="FF9C0006"/>
      </font>
      <fill>
        <patternFill>
          <bgColor rgb="FFFFC7CE"/>
        </patternFill>
      </fill>
    </dxf>
    <dxf>
      <font>
        <color rgb="FF9C5700"/>
      </font>
      <fill>
        <patternFill>
          <bgColor rgb="FFFFEB9C"/>
        </patternFill>
      </fill>
    </dxf>
    <dxf>
      <font>
        <color theme="0"/>
      </font>
    </dxf>
    <dxf>
      <font>
        <color theme="0"/>
      </font>
    </dxf>
    <dxf>
      <font>
        <color rgb="FF006100"/>
      </font>
      <fill>
        <patternFill>
          <bgColor rgb="FFC6EFCE"/>
        </patternFill>
      </fill>
    </dxf>
    <dxf>
      <font>
        <color theme="6" tint="-0.499984740745262"/>
      </font>
      <fill>
        <patternFill>
          <bgColor rgb="FFC6F0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6" tint="-0.499984740745262"/>
      </font>
      <fill>
        <patternFill>
          <bgColor rgb="FFC6F0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6F0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Planeado </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(Reporte!$A$36:$A$41,Reporte!$A$43:$A$45,Reporte!$A$47:$A$48)</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extLst xmlns:c16r2="http://schemas.microsoft.com/office/drawing/2015/06/chart">
                <c:ext xmlns:c15="http://schemas.microsoft.com/office/drawing/2012/chart" uri="{02D57815-91ED-43cb-92C2-25804820EDAC}">
                  <c15:fullRef>
                    <c15:sqref>(Reporte!$A$36:$A$41,Reporte!$A$43:$A$45,Reporte!$A$47:$A$48)</c15:sqref>
                  </c15:fullRef>
                </c:ext>
              </c:extLst>
            </c:numRef>
          </c:cat>
          <c:val>
            <c:numRef>
              <c:f>Cronograma!$C$4:$C$14</c:f>
              <c:numCache>
                <c:formatCode>0%</c:formatCode>
                <c:ptCount val="11"/>
                <c:pt idx="0">
                  <c:v>0.3</c:v>
                </c:pt>
                <c:pt idx="1">
                  <c:v>0.03</c:v>
                </c:pt>
                <c:pt idx="2">
                  <c:v>0.02</c:v>
                </c:pt>
                <c:pt idx="3">
                  <c:v>0.03</c:v>
                </c:pt>
                <c:pt idx="4">
                  <c:v>0.08</c:v>
                </c:pt>
                <c:pt idx="5">
                  <c:v>0.1</c:v>
                </c:pt>
                <c:pt idx="6">
                  <c:v>0.04</c:v>
                </c:pt>
                <c:pt idx="7">
                  <c:v>0.55000000000000004</c:v>
                </c:pt>
                <c:pt idx="8">
                  <c:v>0.1</c:v>
                </c:pt>
                <c:pt idx="9">
                  <c:v>0.25</c:v>
                </c:pt>
                <c:pt idx="10">
                  <c:v>0.2</c:v>
                </c:pt>
              </c:numCache>
              <c:extLst xmlns:c16r2="http://schemas.microsoft.com/office/drawing/2015/06/chart">
                <c:ext xmlns:c15="http://schemas.microsoft.com/office/drawing/2012/chart" uri="{02D57815-91ED-43cb-92C2-25804820EDAC}">
                  <c15:fullRef>
                    <c15:sqref>Cronograma!$C$4:$C$19</c15:sqref>
                  </c15:fullRef>
                </c:ext>
              </c:extLst>
            </c:numRef>
          </c:val>
          <c:extLst xmlns:c16r2="http://schemas.microsoft.com/office/drawing/2015/06/chart">
            <c:ext xmlns:c16="http://schemas.microsoft.com/office/drawing/2014/chart" uri="{C3380CC4-5D6E-409C-BE32-E72D297353CC}">
              <c16:uniqueId val="{00000000-AB7F-364E-89AF-536A43BFA2E6}"/>
            </c:ext>
          </c:extLst>
        </c:ser>
        <c:ser>
          <c:idx val="1"/>
          <c:order val="1"/>
          <c:tx>
            <c:v>Ejecutado</c:v>
          </c:tx>
          <c:spPr>
            <a:solidFill>
              <a:schemeClr val="accent2"/>
            </a:solidFill>
            <a:ln>
              <a:noFill/>
            </a:ln>
            <a:effectLst/>
          </c:spPr>
          <c:invertIfNegative val="0"/>
          <c:cat>
            <c:numRef>
              <c:f>(Reporte!$A$36:$A$41,Reporte!$A$43:$A$45,Reporte!$A$47:$A$48)</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extLst xmlns:c16r2="http://schemas.microsoft.com/office/drawing/2015/06/chart">
                <c:ext xmlns:c15="http://schemas.microsoft.com/office/drawing/2012/chart" uri="{02D57815-91ED-43cb-92C2-25804820EDAC}">
                  <c15:fullRef>
                    <c15:sqref>(Reporte!$A$36:$A$41,Reporte!$A$43:$A$45,Reporte!$A$47:$A$48)</c15:sqref>
                  </c15:fullRef>
                </c:ext>
              </c:extLst>
            </c:numRef>
          </c:cat>
          <c:val>
            <c:numRef>
              <c:f>Cronograma!$H$4:$H$14</c:f>
              <c:numCache>
                <c:formatCode>0.0%</c:formatCode>
                <c:ptCount val="11"/>
                <c:pt idx="0">
                  <c:v>0.3</c:v>
                </c:pt>
                <c:pt idx="1">
                  <c:v>0.03</c:v>
                </c:pt>
                <c:pt idx="2">
                  <c:v>0.02</c:v>
                </c:pt>
                <c:pt idx="3">
                  <c:v>0.03</c:v>
                </c:pt>
                <c:pt idx="4">
                  <c:v>0.08</c:v>
                </c:pt>
                <c:pt idx="5">
                  <c:v>0.1</c:v>
                </c:pt>
                <c:pt idx="6">
                  <c:v>0.04</c:v>
                </c:pt>
                <c:pt idx="7">
                  <c:v>0.55000000000000004</c:v>
                </c:pt>
                <c:pt idx="8">
                  <c:v>0.1</c:v>
                </c:pt>
                <c:pt idx="9">
                  <c:v>0.25</c:v>
                </c:pt>
                <c:pt idx="10">
                  <c:v>0.2</c:v>
                </c:pt>
              </c:numCache>
              <c:extLst xmlns:c16r2="http://schemas.microsoft.com/office/drawing/2015/06/chart">
                <c:ext xmlns:c15="http://schemas.microsoft.com/office/drawing/2012/chart" uri="{02D57815-91ED-43cb-92C2-25804820EDAC}">
                  <c15:fullRef>
                    <c15:sqref>Cronograma!$H$4:$H$19</c15:sqref>
                  </c15:fullRef>
                </c:ext>
              </c:extLst>
            </c:numRef>
          </c:val>
          <c:extLst xmlns:c16r2="http://schemas.microsoft.com/office/drawing/2015/06/chart">
            <c:ext xmlns:c16="http://schemas.microsoft.com/office/drawing/2014/chart" uri="{C3380CC4-5D6E-409C-BE32-E72D297353CC}">
              <c16:uniqueId val="{00000001-AB7F-364E-89AF-536A43BFA2E6}"/>
            </c:ext>
          </c:extLst>
        </c:ser>
        <c:dLbls>
          <c:showLegendKey val="0"/>
          <c:showVal val="0"/>
          <c:showCatName val="0"/>
          <c:showSerName val="0"/>
          <c:showPercent val="0"/>
          <c:showBubbleSize val="0"/>
        </c:dLbls>
        <c:gapWidth val="150"/>
        <c:axId val="102649216"/>
        <c:axId val="102667392"/>
      </c:barChart>
      <c:catAx>
        <c:axId val="10264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102667392"/>
        <c:crosses val="autoZero"/>
        <c:auto val="1"/>
        <c:lblAlgn val="ctr"/>
        <c:lblOffset val="100"/>
        <c:noMultiLvlLbl val="0"/>
      </c:catAx>
      <c:valAx>
        <c:axId val="1026673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102649216"/>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33867</xdr:colOff>
      <xdr:row>10</xdr:row>
      <xdr:rowOff>33866</xdr:rowOff>
    </xdr:from>
    <xdr:to>
      <xdr:col>7</xdr:col>
      <xdr:colOff>0</xdr:colOff>
      <xdr:row>30</xdr:row>
      <xdr:rowOff>81642</xdr:rowOff>
    </xdr:to>
    <xdr:graphicFrame macro="">
      <xdr:nvGraphicFramePr>
        <xdr:cNvPr id="5" name="Gráfico 4">
          <a:extLst>
            <a:ext uri="{FF2B5EF4-FFF2-40B4-BE49-F238E27FC236}">
              <a16:creationId xmlns="" xmlns:a16="http://schemas.microsoft.com/office/drawing/2014/main" id="{F39B2CB9-A7BF-E14E-A7B0-0A81BC2506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825883</xdr:colOff>
      <xdr:row>3</xdr:row>
      <xdr:rowOff>129177</xdr:rowOff>
    </xdr:to>
    <xdr:pic>
      <xdr:nvPicPr>
        <xdr:cNvPr id="4" name="Imagen 3">
          <a:extLst>
            <a:ext uri="{FF2B5EF4-FFF2-40B4-BE49-F238E27FC236}">
              <a16:creationId xmlns="" xmlns:a16="http://schemas.microsoft.com/office/drawing/2014/main" id="{9870B1FC-FE69-C346-BB0B-3BD2AF0A0A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1587" cy="674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6"/>
  <sheetViews>
    <sheetView showGridLines="0" tabSelected="1" zoomScale="140" zoomScaleNormal="140" workbookViewId="0">
      <selection activeCell="G25" sqref="G25"/>
    </sheetView>
  </sheetViews>
  <sheetFormatPr baseColWidth="10" defaultColWidth="9.140625" defaultRowHeight="10.5" x14ac:dyDescent="0.15"/>
  <cols>
    <col min="1" max="1" width="7.140625" style="3" bestFit="1" customWidth="1"/>
    <col min="2" max="2" width="35.85546875" style="3" bestFit="1" customWidth="1"/>
    <col min="3" max="3" width="6.7109375" style="3" bestFit="1" customWidth="1"/>
    <col min="4" max="4" width="8.42578125" style="3" bestFit="1" customWidth="1"/>
    <col min="5" max="5" width="11.85546875" style="3" bestFit="1" customWidth="1"/>
    <col min="6" max="6" width="9" style="3" bestFit="1" customWidth="1"/>
    <col min="7" max="7" width="13" style="34" bestFit="1" customWidth="1"/>
    <col min="8" max="9" width="11.140625" style="34" customWidth="1"/>
    <col min="10" max="11" width="12.7109375" style="34" customWidth="1"/>
    <col min="12" max="12" width="3.42578125" style="31" customWidth="1"/>
    <col min="13" max="14" width="12.7109375" style="3" customWidth="1"/>
    <col min="15" max="16384" width="9.140625" style="3"/>
  </cols>
  <sheetData>
    <row r="1" spans="2:10" ht="11.25" thickBot="1" x14ac:dyDescent="0.2"/>
    <row r="2" spans="2:10" ht="11.25" thickBot="1" x14ac:dyDescent="0.2">
      <c r="B2" s="119" t="s">
        <v>14</v>
      </c>
      <c r="C2" s="120"/>
      <c r="D2" s="120"/>
      <c r="E2" s="121"/>
      <c r="F2" s="121"/>
      <c r="G2" s="121"/>
      <c r="H2" s="121"/>
      <c r="I2" s="122"/>
      <c r="J2" s="123"/>
    </row>
    <row r="3" spans="2:10" ht="42.75" thickBot="1" x14ac:dyDescent="0.2">
      <c r="B3" s="91"/>
      <c r="C3" s="92" t="s">
        <v>24</v>
      </c>
      <c r="D3" s="92" t="s">
        <v>28</v>
      </c>
      <c r="E3" s="93" t="s">
        <v>2</v>
      </c>
      <c r="F3" s="76" t="s">
        <v>18</v>
      </c>
      <c r="G3" s="76" t="s">
        <v>25</v>
      </c>
      <c r="H3" s="77" t="s">
        <v>26</v>
      </c>
      <c r="I3" s="78" t="s">
        <v>27</v>
      </c>
      <c r="J3" s="79" t="s">
        <v>5</v>
      </c>
    </row>
    <row r="4" spans="2:10" x14ac:dyDescent="0.15">
      <c r="B4" s="94" t="s">
        <v>36</v>
      </c>
      <c r="C4" s="95">
        <f>SUM(C5:C10)</f>
        <v>0.3</v>
      </c>
      <c r="D4" s="96">
        <f>C4</f>
        <v>0.3</v>
      </c>
      <c r="E4" s="97">
        <v>43404</v>
      </c>
      <c r="F4" s="114"/>
      <c r="G4" s="86">
        <f>H4/C4</f>
        <v>1</v>
      </c>
      <c r="H4" s="74">
        <f>SUM(H5:H10)</f>
        <v>0.3</v>
      </c>
      <c r="I4" s="74">
        <f>H4</f>
        <v>0.3</v>
      </c>
      <c r="J4" s="75" t="str">
        <f ca="1">IF(J5="Retrasado","Retrasado",IF(J6="Retrasado","Retrasado",IF(J7="Retrasado","Retrasado",IF(J8="Retrasado","Retrasado",IF(J9="Retrasado","Retrasado",IF(J10="Retrasado","Retrasado",IF(J5="En proceso","En proceso",IF(J6="En proceso","En proceso",IF(J7="En proceso","En proceso",IF(J8="En proceso","En proceso",IF(J9="En proceso","En proceso",IF(J10="En proceso","En proceso","Entregado"))))))))))))</f>
        <v>Entregado</v>
      </c>
    </row>
    <row r="5" spans="2:10" x14ac:dyDescent="0.15">
      <c r="B5" s="98" t="s">
        <v>40</v>
      </c>
      <c r="C5" s="99">
        <v>0.03</v>
      </c>
      <c r="D5" s="100">
        <f>C5</f>
        <v>0.03</v>
      </c>
      <c r="E5" s="101">
        <v>43190</v>
      </c>
      <c r="F5" s="118">
        <v>43171</v>
      </c>
      <c r="G5" s="87">
        <v>1</v>
      </c>
      <c r="H5" s="54">
        <f>C5*G5</f>
        <v>0.03</v>
      </c>
      <c r="I5" s="54">
        <f>H5</f>
        <v>0.03</v>
      </c>
      <c r="J5" s="38" t="str">
        <f ca="1">IF(F5="",(IF(E5&lt;TODAY(), "Retrasado", "En proceso")),(IF(E5=F5,"Entregado",(IF(E5&gt;F5,"Adelantado","Entregado*")))))</f>
        <v>Adelantado</v>
      </c>
    </row>
    <row r="6" spans="2:10" x14ac:dyDescent="0.15">
      <c r="B6" s="98" t="s">
        <v>41</v>
      </c>
      <c r="C6" s="99">
        <v>0.02</v>
      </c>
      <c r="D6" s="100">
        <f t="shared" ref="D6" si="0">D5+C6</f>
        <v>0.05</v>
      </c>
      <c r="E6" s="101">
        <v>43205</v>
      </c>
      <c r="F6" s="118">
        <v>43205</v>
      </c>
      <c r="G6" s="87">
        <v>1</v>
      </c>
      <c r="H6" s="54">
        <f t="shared" ref="H6:H19" si="1">C6*G6</f>
        <v>0.02</v>
      </c>
      <c r="I6" s="54">
        <f>I5+H6</f>
        <v>0.05</v>
      </c>
      <c r="J6" s="38" t="str">
        <f t="shared" ref="J6:J10" ca="1" si="2">IF(F6="",(IF(E6&lt;TODAY(), "Retrasado", "En proceso")),(IF(E6=F6,"Entregado",(IF(E6&gt;F6,"Adelantado","Entregado*")))))</f>
        <v>Entregado</v>
      </c>
    </row>
    <row r="7" spans="2:10" x14ac:dyDescent="0.15">
      <c r="B7" s="98" t="s">
        <v>42</v>
      </c>
      <c r="C7" s="99">
        <v>0.03</v>
      </c>
      <c r="D7" s="100">
        <f>D6+C7</f>
        <v>0.08</v>
      </c>
      <c r="E7" s="101">
        <v>43251</v>
      </c>
      <c r="F7" s="118">
        <v>43250</v>
      </c>
      <c r="G7" s="87">
        <v>1</v>
      </c>
      <c r="H7" s="54">
        <f t="shared" si="1"/>
        <v>0.03</v>
      </c>
      <c r="I7" s="54">
        <f t="shared" ref="I7:I10" si="3">I6+H7</f>
        <v>0.08</v>
      </c>
      <c r="J7" s="38" t="str">
        <f t="shared" ca="1" si="2"/>
        <v>Adelantado</v>
      </c>
    </row>
    <row r="8" spans="2:10" x14ac:dyDescent="0.15">
      <c r="B8" s="98" t="s">
        <v>43</v>
      </c>
      <c r="C8" s="99">
        <v>0.08</v>
      </c>
      <c r="D8" s="100">
        <f t="shared" ref="D8:D10" si="4">D7+C8</f>
        <v>0.16</v>
      </c>
      <c r="E8" s="101">
        <v>43296</v>
      </c>
      <c r="F8" s="118">
        <v>43294</v>
      </c>
      <c r="G8" s="87">
        <v>1</v>
      </c>
      <c r="H8" s="54">
        <f t="shared" si="1"/>
        <v>0.08</v>
      </c>
      <c r="I8" s="54">
        <f t="shared" si="3"/>
        <v>0.16</v>
      </c>
      <c r="J8" s="38" t="str">
        <f t="shared" ca="1" si="2"/>
        <v>Adelantado</v>
      </c>
    </row>
    <row r="9" spans="2:10" x14ac:dyDescent="0.15">
      <c r="B9" s="98" t="s">
        <v>44</v>
      </c>
      <c r="C9" s="99">
        <v>0.1</v>
      </c>
      <c r="D9" s="100">
        <f t="shared" si="4"/>
        <v>0.26</v>
      </c>
      <c r="E9" s="101">
        <v>43375</v>
      </c>
      <c r="F9" s="118">
        <v>43375</v>
      </c>
      <c r="G9" s="87">
        <v>1</v>
      </c>
      <c r="H9" s="54">
        <f t="shared" si="1"/>
        <v>0.1</v>
      </c>
      <c r="I9" s="54">
        <f t="shared" si="3"/>
        <v>0.26</v>
      </c>
      <c r="J9" s="38" t="str">
        <f t="shared" ca="1" si="2"/>
        <v>Entregado</v>
      </c>
    </row>
    <row r="10" spans="2:10" x14ac:dyDescent="0.15">
      <c r="B10" s="98" t="s">
        <v>45</v>
      </c>
      <c r="C10" s="99">
        <v>0.04</v>
      </c>
      <c r="D10" s="100">
        <f t="shared" si="4"/>
        <v>0.3</v>
      </c>
      <c r="E10" s="101">
        <v>43404</v>
      </c>
      <c r="F10" s="115">
        <v>43432</v>
      </c>
      <c r="G10" s="87">
        <v>1</v>
      </c>
      <c r="H10" s="54">
        <f>C10*G10</f>
        <v>0.04</v>
      </c>
      <c r="I10" s="54">
        <f t="shared" si="3"/>
        <v>0.3</v>
      </c>
      <c r="J10" s="38" t="str">
        <f t="shared" ca="1" si="2"/>
        <v>Entregado*</v>
      </c>
    </row>
    <row r="11" spans="2:10" x14ac:dyDescent="0.15">
      <c r="B11" s="94" t="s">
        <v>37</v>
      </c>
      <c r="C11" s="102">
        <f>SUM(C12:C14)</f>
        <v>0.55000000000000004</v>
      </c>
      <c r="D11" s="103">
        <f>C11+D4</f>
        <v>0.85000000000000009</v>
      </c>
      <c r="E11" s="104">
        <v>44074</v>
      </c>
      <c r="F11" s="116"/>
      <c r="G11" s="88">
        <f>H11/C11</f>
        <v>1</v>
      </c>
      <c r="H11" s="72">
        <f>SUM(H12:H14)</f>
        <v>0.55000000000000004</v>
      </c>
      <c r="I11" s="72">
        <f>H11+I4</f>
        <v>0.85000000000000009</v>
      </c>
      <c r="J11" s="73" t="str">
        <f ca="1">IF(J12="Retrasado","Retrasado",IF(J13="Retrasado","Retrasado",IF(J14="Retrasado","Retrasado",IF(J12="En proceso","En proceso",IF(J13="En proceso","En proceso",IF(J14="En proceso","En proceso","Entregado"))))))</f>
        <v>Entregado</v>
      </c>
    </row>
    <row r="12" spans="2:10" x14ac:dyDescent="0.15">
      <c r="B12" s="98" t="s">
        <v>46</v>
      </c>
      <c r="C12" s="99">
        <v>0.1</v>
      </c>
      <c r="D12" s="100">
        <f>C12+D10</f>
        <v>0.4</v>
      </c>
      <c r="E12" s="101">
        <v>44074</v>
      </c>
      <c r="F12" s="115">
        <v>43921</v>
      </c>
      <c r="G12" s="87">
        <v>1</v>
      </c>
      <c r="H12" s="54">
        <f>G12*C12</f>
        <v>0.1</v>
      </c>
      <c r="I12" s="54">
        <f>H12+I10</f>
        <v>0.4</v>
      </c>
      <c r="J12" s="38" t="str">
        <f ca="1">IF(F12="",(IF(E12&lt;TODAY(), "Retrasado", "En proceso")),(IF(E12=F12,"Entregado",(IF(E12&gt;F12,"Adelantado","Entregado*")))))</f>
        <v>Adelantado</v>
      </c>
    </row>
    <row r="13" spans="2:10" x14ac:dyDescent="0.15">
      <c r="B13" s="98" t="s">
        <v>47</v>
      </c>
      <c r="C13" s="99">
        <v>0.25</v>
      </c>
      <c r="D13" s="100">
        <f>C13+D12</f>
        <v>0.65</v>
      </c>
      <c r="E13" s="101">
        <v>44074</v>
      </c>
      <c r="F13" s="115">
        <v>44074</v>
      </c>
      <c r="G13" s="87">
        <v>1</v>
      </c>
      <c r="H13" s="54">
        <f t="shared" ref="H13:H14" si="5">G13*C13</f>
        <v>0.25</v>
      </c>
      <c r="I13" s="54">
        <f>H13+I12</f>
        <v>0.65</v>
      </c>
      <c r="J13" s="38" t="str">
        <f t="shared" ref="J13" ca="1" si="6">IF(F13="",(IF(E13&lt;TODAY(), "Retrasado", "En proceso")),(IF(E13=F13,"Entregado",(IF(E13&gt;F13,"Adelantado","Entregado*")))))</f>
        <v>Entregado</v>
      </c>
    </row>
    <row r="14" spans="2:10" x14ac:dyDescent="0.15">
      <c r="B14" s="105" t="s">
        <v>48</v>
      </c>
      <c r="C14" s="106">
        <v>0.2</v>
      </c>
      <c r="D14" s="100">
        <f>D13+C14</f>
        <v>0.85000000000000009</v>
      </c>
      <c r="E14" s="101">
        <v>44074</v>
      </c>
      <c r="F14" s="115">
        <v>44021</v>
      </c>
      <c r="G14" s="87">
        <v>1</v>
      </c>
      <c r="H14" s="54">
        <f t="shared" si="5"/>
        <v>0.2</v>
      </c>
      <c r="I14" s="54">
        <f>H14+I13</f>
        <v>0.85000000000000009</v>
      </c>
      <c r="J14" s="38" t="str">
        <f ca="1">IF(F14="",(IF(E14&lt;TODAY(), "Retrasado", "En proceso")),(IF(E14=F14,"Entregado",(IF(E14&gt;F14,"Adelantado","Entregado*")))))</f>
        <v>Adelantado</v>
      </c>
    </row>
    <row r="15" spans="2:10" x14ac:dyDescent="0.15">
      <c r="B15" s="94" t="s">
        <v>38</v>
      </c>
      <c r="C15" s="95">
        <f>SUM(C16:C17)</f>
        <v>0.1</v>
      </c>
      <c r="D15" s="103">
        <f>C15+D11</f>
        <v>0.95000000000000007</v>
      </c>
      <c r="E15" s="104">
        <v>44165</v>
      </c>
      <c r="F15" s="116"/>
      <c r="G15" s="88">
        <f>H15/C15</f>
        <v>1</v>
      </c>
      <c r="H15" s="72">
        <f>SUM(H16:H17)</f>
        <v>0.1</v>
      </c>
      <c r="I15" s="72">
        <f>H15+I11</f>
        <v>0.95000000000000007</v>
      </c>
      <c r="J15" s="73" t="str">
        <f ca="1">IF(J16="Retrasado","Retrasado",IF(J17="Retrasado","Retrasado",IF(J16="En proceso","En proceso",IF(J17="En proceso","En proceso","Entregado"))))</f>
        <v>Entregado</v>
      </c>
    </row>
    <row r="16" spans="2:10" x14ac:dyDescent="0.15">
      <c r="B16" s="98" t="s">
        <v>49</v>
      </c>
      <c r="C16" s="106">
        <v>0.05</v>
      </c>
      <c r="D16" s="100">
        <f>C16+D14</f>
        <v>0.90000000000000013</v>
      </c>
      <c r="E16" s="101">
        <v>44135</v>
      </c>
      <c r="F16" s="115">
        <v>44112</v>
      </c>
      <c r="G16" s="87">
        <v>1</v>
      </c>
      <c r="H16" s="54">
        <f>C16*G16</f>
        <v>0.05</v>
      </c>
      <c r="I16" s="54">
        <f>H16+I14</f>
        <v>0.90000000000000013</v>
      </c>
      <c r="J16" s="38" t="str">
        <f ca="1">IF(F16="",(IF(E16&lt;TODAY(), "Retrasado", "En proceso")),(IF(E16=F16,"Entregado",(IF(E16&gt;F16,"Adelantado","Entregado*")))))</f>
        <v>Adelantado</v>
      </c>
    </row>
    <row r="17" spans="2:10" x14ac:dyDescent="0.15">
      <c r="B17" s="98" t="s">
        <v>50</v>
      </c>
      <c r="C17" s="106">
        <v>0.05</v>
      </c>
      <c r="D17" s="100">
        <f>D16+C17</f>
        <v>0.95000000000000018</v>
      </c>
      <c r="E17" s="101">
        <v>44165</v>
      </c>
      <c r="F17" s="115">
        <v>44112</v>
      </c>
      <c r="G17" s="87">
        <v>1</v>
      </c>
      <c r="H17" s="54">
        <f t="shared" si="1"/>
        <v>0.05</v>
      </c>
      <c r="I17" s="54">
        <f>H17+I16</f>
        <v>0.95000000000000018</v>
      </c>
      <c r="J17" s="38" t="str">
        <f t="shared" ref="J17" ca="1" si="7">IF(F17="",(IF(E17&lt;TODAY(), "Retrasado", "En proceso")),(IF(E17=F17,"Entregado",(IF(E17&gt;F17,"Adelantado","Entregado*")))))</f>
        <v>Adelantado</v>
      </c>
    </row>
    <row r="18" spans="2:10" x14ac:dyDescent="0.15">
      <c r="B18" s="94" t="s">
        <v>39</v>
      </c>
      <c r="C18" s="95">
        <f>SUM(C19)</f>
        <v>0.05</v>
      </c>
      <c r="D18" s="103">
        <f>C18+D15</f>
        <v>1</v>
      </c>
      <c r="E18" s="104">
        <v>44195</v>
      </c>
      <c r="F18" s="116"/>
      <c r="G18" s="88">
        <f>H18/C18</f>
        <v>0.75000000000000011</v>
      </c>
      <c r="H18" s="72">
        <f>H19</f>
        <v>3.7500000000000006E-2</v>
      </c>
      <c r="I18" s="72">
        <f>I15+H18</f>
        <v>0.98750000000000004</v>
      </c>
      <c r="J18" s="73" t="str">
        <f ca="1">J19</f>
        <v>Adelantado</v>
      </c>
    </row>
    <row r="19" spans="2:10" ht="11.25" thickBot="1" x14ac:dyDescent="0.2">
      <c r="B19" s="107" t="s">
        <v>51</v>
      </c>
      <c r="C19" s="108">
        <v>0.05</v>
      </c>
      <c r="D19" s="109">
        <f>D17+C19</f>
        <v>1.0000000000000002</v>
      </c>
      <c r="E19" s="110">
        <v>44195</v>
      </c>
      <c r="F19" s="117">
        <v>44112</v>
      </c>
      <c r="G19" s="89">
        <v>0.75</v>
      </c>
      <c r="H19" s="56">
        <f t="shared" si="1"/>
        <v>3.7500000000000006E-2</v>
      </c>
      <c r="I19" s="56">
        <f>H19+I17</f>
        <v>0.98750000000000016</v>
      </c>
      <c r="J19" s="39" t="str">
        <f ca="1">IF(F19="",(IF(E19&lt;TODAY(), "Retrasado", "En proceso")),(IF(E19=F19,"Entregado",(IF(E19&gt;F19,"Adelantado","Entregado*")))))</f>
        <v>Adelantado</v>
      </c>
    </row>
    <row r="20" spans="2:10" ht="11.25" thickBot="1" x14ac:dyDescent="0.2">
      <c r="B20" s="111"/>
      <c r="C20" s="112"/>
      <c r="D20" s="112"/>
      <c r="E20" s="111"/>
      <c r="G20" s="50" t="s">
        <v>22</v>
      </c>
      <c r="H20" s="51">
        <f>H18+H15+H11+H4</f>
        <v>0.98750000000000004</v>
      </c>
      <c r="I20" s="55"/>
    </row>
    <row r="21" spans="2:10" ht="11.25" thickBot="1" x14ac:dyDescent="0.2">
      <c r="B21" s="111"/>
      <c r="C21" s="111"/>
      <c r="D21" s="111"/>
      <c r="E21" s="111"/>
      <c r="G21" s="50" t="s">
        <v>23</v>
      </c>
      <c r="H21" s="90"/>
      <c r="I21" s="55"/>
    </row>
    <row r="22" spans="2:10" ht="21" x14ac:dyDescent="0.15">
      <c r="B22" s="113" t="s">
        <v>21</v>
      </c>
      <c r="C22" s="113"/>
      <c r="D22" s="113"/>
      <c r="E22" s="111"/>
    </row>
    <row r="106" spans="2:2" x14ac:dyDescent="0.15">
      <c r="B106" s="3">
        <v>-335544.32000000001</v>
      </c>
    </row>
  </sheetData>
  <sheetProtection algorithmName="SHA-512" hashValue="fIJw0U7XOCkmQwyU3PYZViTtbDoEmAfHJtMzWEWyP1sxf29BWKxusQXp/Ac/l6utSywakD4TT+/PD7fJBDTJ3w==" saltValue="5/pYZeGu6CB9a2FAKxbERw==" spinCount="100000" sheet="1" objects="1" scenarios="1"/>
  <sortState ref="B4:J22">
    <sortCondition ref="E3"/>
  </sortState>
  <mergeCells count="1">
    <mergeCell ref="B2:J2"/>
  </mergeCells>
  <phoneticPr fontId="2" type="noConversion"/>
  <conditionalFormatting sqref="J4:J19">
    <cfRule type="containsText" dxfId="17" priority="7" operator="containsText" text="En Proceso">
      <formula>NOT(ISERROR(SEARCH("En Proceso",J4)))</formula>
    </cfRule>
    <cfRule type="containsText" dxfId="16" priority="8" operator="containsText" text="Retrasado">
      <formula>NOT(ISERROR(SEARCH("Retrasado",J4)))</formula>
    </cfRule>
    <cfRule type="containsText" dxfId="15" priority="9" operator="containsText" text="Adelantado">
      <formula>NOT(ISERROR(SEARCH("Adelantado",J4)))</formula>
    </cfRule>
    <cfRule type="containsText" dxfId="14" priority="10" operator="containsText" text="Entregado">
      <formula>NOT(ISERROR(SEARCH("Entregado",J4)))</formula>
    </cfRule>
  </conditionalFormatting>
  <conditionalFormatting sqref="J4:J19">
    <cfRule type="containsText" dxfId="13" priority="3" operator="containsText" text="En Proceso">
      <formula>NOT(ISERROR(SEARCH("En Proceso",J4)))</formula>
    </cfRule>
    <cfRule type="containsText" dxfId="12" priority="4" operator="containsText" text="Retrasado">
      <formula>NOT(ISERROR(SEARCH("Retrasado",J4)))</formula>
    </cfRule>
    <cfRule type="containsText" dxfId="11" priority="5" operator="containsText" text="Adelantado">
      <formula>NOT(ISERROR(SEARCH("Adelantado",J4)))</formula>
    </cfRule>
    <cfRule type="containsText" dxfId="10" priority="6" operator="containsText" text="Entregado">
      <formula>NOT(ISERROR(SEARCH("Entregado",J4)))</formula>
    </cfRule>
  </conditionalFormatting>
  <conditionalFormatting sqref="C4:C9 C11:C19">
    <cfRule type="cellIs" dxfId="9" priority="2" operator="equal">
      <formula>0</formula>
    </cfRule>
  </conditionalFormatting>
  <conditionalFormatting sqref="C10">
    <cfRule type="cellIs" dxfId="8" priority="1" operator="equal">
      <formula>0</formula>
    </cfRule>
  </conditionalFormatting>
  <printOptions gridLinesSet="0"/>
  <pageMargins left="0.15748031496062992" right="0.74803149606299213" top="0.98425196850393704" bottom="0.98425196850393704" header="0.51181102362204722" footer="0.51181102362204722"/>
  <pageSetup scale="97" orientation="landscape"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showGridLines="0" topLeftCell="A10" zoomScale="132" zoomScaleNormal="100" workbookViewId="0">
      <selection activeCell="G16" sqref="G16"/>
    </sheetView>
  </sheetViews>
  <sheetFormatPr baseColWidth="10" defaultRowHeight="12.75" x14ac:dyDescent="0.2"/>
  <cols>
    <col min="2" max="2" width="55.42578125" customWidth="1"/>
  </cols>
  <sheetData>
    <row r="2" spans="2:3" ht="12.95" customHeight="1" x14ac:dyDescent="0.2">
      <c r="B2" s="57" t="s">
        <v>20</v>
      </c>
    </row>
    <row r="4" spans="2:3" x14ac:dyDescent="0.2">
      <c r="B4" s="58" t="s">
        <v>13</v>
      </c>
    </row>
    <row r="5" spans="2:3" ht="92.1" customHeight="1" x14ac:dyDescent="0.2">
      <c r="B5" s="65" t="s">
        <v>60</v>
      </c>
    </row>
    <row r="6" spans="2:3" x14ac:dyDescent="0.2">
      <c r="B6" s="16"/>
    </row>
    <row r="7" spans="2:3" x14ac:dyDescent="0.2">
      <c r="B7" s="60" t="s">
        <v>29</v>
      </c>
      <c r="C7" s="58" t="s">
        <v>33</v>
      </c>
    </row>
    <row r="8" spans="2:3" ht="99.95" customHeight="1" x14ac:dyDescent="0.2">
      <c r="B8" s="66" t="s">
        <v>61</v>
      </c>
      <c r="C8" s="66"/>
    </row>
    <row r="9" spans="2:3" x14ac:dyDescent="0.2">
      <c r="B9" s="10"/>
    </row>
    <row r="10" spans="2:3" x14ac:dyDescent="0.2">
      <c r="B10" s="62" t="s">
        <v>30</v>
      </c>
    </row>
    <row r="11" spans="2:3" ht="96" customHeight="1" x14ac:dyDescent="0.2">
      <c r="B11" s="66" t="s">
        <v>58</v>
      </c>
    </row>
    <row r="12" spans="2:3" x14ac:dyDescent="0.2">
      <c r="B12" s="3"/>
    </row>
    <row r="13" spans="2:3" x14ac:dyDescent="0.2">
      <c r="B13" s="62" t="s">
        <v>31</v>
      </c>
    </row>
    <row r="14" spans="2:3" ht="93.95" customHeight="1" x14ac:dyDescent="0.2">
      <c r="B14" s="66" t="s">
        <v>59</v>
      </c>
    </row>
    <row r="15" spans="2:3" x14ac:dyDescent="0.2">
      <c r="B15" s="3"/>
    </row>
    <row r="16" spans="2:3" x14ac:dyDescent="0.2">
      <c r="B16" s="58" t="s">
        <v>6</v>
      </c>
    </row>
    <row r="17" spans="2:2" ht="81" customHeight="1" x14ac:dyDescent="0.2">
      <c r="B17" s="66" t="s">
        <v>62</v>
      </c>
    </row>
  </sheetData>
  <sheetProtection algorithmName="SHA-512" hashValue="e4LUq3kdpuQCH5bKEUKoeobJjW0/eheqdaYp3qfmxxHgI3ElntbzXP11g2s6YwRP49xbHqrD/0NfMCcB8bjKTA==" saltValue="rs7hhjVUYfA9OeDzVtEAug==" spinCount="100000" sheet="1" objects="1" scenarios="1"/>
  <pageMargins left="0.7" right="0.7" top="0.75" bottom="0.7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142" zoomScaleNormal="179" zoomScaleSheetLayoutView="106" workbookViewId="0"/>
  </sheetViews>
  <sheetFormatPr baseColWidth="10" defaultColWidth="9.140625" defaultRowHeight="10.5" x14ac:dyDescent="0.15"/>
  <cols>
    <col min="1" max="1" width="2.7109375" style="16" bestFit="1" customWidth="1"/>
    <col min="2" max="2" width="22.7109375" style="16" customWidth="1"/>
    <col min="3" max="3" width="8.85546875" style="3" customWidth="1"/>
    <col min="4" max="4" width="7" style="3" customWidth="1"/>
    <col min="5" max="5" width="1.7109375" style="3" customWidth="1"/>
    <col min="6" max="6" width="9.7109375" style="3" customWidth="1"/>
    <col min="7" max="7" width="8.7109375" style="3" customWidth="1"/>
    <col min="8" max="8" width="1.7109375" style="3" customWidth="1"/>
    <col min="9" max="9" width="29.28515625" style="3" customWidth="1"/>
    <col min="10" max="10" width="1.7109375" style="3" customWidth="1"/>
    <col min="11" max="11" width="15.7109375" style="17" customWidth="1"/>
    <col min="12" max="12" width="16.140625" style="3" customWidth="1"/>
    <col min="13" max="13" width="4.7109375" style="16" customWidth="1"/>
    <col min="14" max="16384" width="9.140625" style="3"/>
  </cols>
  <sheetData>
    <row r="1" spans="1:13" ht="14.25" x14ac:dyDescent="0.2">
      <c r="A1" s="1"/>
      <c r="B1" s="1"/>
      <c r="C1" s="24" t="s">
        <v>10</v>
      </c>
      <c r="D1" s="153" t="s">
        <v>35</v>
      </c>
      <c r="E1" s="153"/>
      <c r="F1" s="153"/>
      <c r="G1" s="153"/>
      <c r="H1" s="153"/>
      <c r="I1" s="153"/>
      <c r="J1" s="153"/>
      <c r="K1" s="153"/>
      <c r="L1" s="153"/>
      <c r="M1" s="1"/>
    </row>
    <row r="2" spans="1:13" ht="11.25" x14ac:dyDescent="0.15">
      <c r="A2" s="4"/>
      <c r="B2" s="5"/>
      <c r="C2" s="6"/>
      <c r="D2" s="70" t="s">
        <v>34</v>
      </c>
      <c r="E2" s="6"/>
      <c r="F2" s="6"/>
      <c r="G2" s="6"/>
      <c r="H2" s="6"/>
      <c r="I2" s="6"/>
      <c r="J2" s="6"/>
      <c r="M2" s="1"/>
    </row>
    <row r="3" spans="1:13" ht="18" x14ac:dyDescent="0.25">
      <c r="A3" s="4"/>
      <c r="B3" s="5"/>
      <c r="C3" s="6"/>
      <c r="D3" s="71"/>
      <c r="E3" s="6"/>
      <c r="F3" s="6"/>
      <c r="G3" s="6"/>
      <c r="H3" s="6"/>
      <c r="I3" s="6"/>
      <c r="J3" s="6"/>
      <c r="M3" s="1"/>
    </row>
    <row r="4" spans="1:13" x14ac:dyDescent="0.15">
      <c r="A4" s="1"/>
      <c r="B4" s="1"/>
      <c r="C4" s="2"/>
      <c r="D4" s="2"/>
      <c r="E4" s="7"/>
      <c r="F4" s="7"/>
      <c r="G4" s="2"/>
      <c r="H4" s="8"/>
      <c r="I4" s="2"/>
      <c r="J4" s="2"/>
      <c r="K4" s="8"/>
      <c r="L4" s="1"/>
      <c r="M4" s="1"/>
    </row>
    <row r="5" spans="1:13" x14ac:dyDescent="0.15">
      <c r="A5" s="162" t="s">
        <v>15</v>
      </c>
      <c r="B5" s="163"/>
      <c r="C5" s="158" t="s">
        <v>52</v>
      </c>
      <c r="D5" s="159"/>
      <c r="F5" s="146" t="s">
        <v>7</v>
      </c>
      <c r="G5" s="147"/>
      <c r="H5" s="147"/>
      <c r="I5" s="148"/>
      <c r="J5" s="31"/>
      <c r="K5" s="36" t="s">
        <v>19</v>
      </c>
      <c r="L5" s="67">
        <f ca="1">TODAY()</f>
        <v>44186</v>
      </c>
      <c r="M5" s="1"/>
    </row>
    <row r="6" spans="1:13" x14ac:dyDescent="0.15">
      <c r="A6" s="164" t="s">
        <v>16</v>
      </c>
      <c r="B6" s="165"/>
      <c r="C6" s="160" t="s">
        <v>54</v>
      </c>
      <c r="D6" s="161"/>
      <c r="F6" s="127" t="s">
        <v>57</v>
      </c>
      <c r="G6" s="128"/>
      <c r="H6" s="128"/>
      <c r="I6" s="129"/>
      <c r="J6" s="63"/>
      <c r="K6" s="46" t="s">
        <v>12</v>
      </c>
      <c r="L6" s="48" t="e">
        <f>L7/L8</f>
        <v>#DIV/0!</v>
      </c>
      <c r="M6" s="1"/>
    </row>
    <row r="7" spans="1:13" x14ac:dyDescent="0.15">
      <c r="A7" s="164" t="s">
        <v>0</v>
      </c>
      <c r="B7" s="165"/>
      <c r="C7" s="154" t="s">
        <v>55</v>
      </c>
      <c r="D7" s="155"/>
      <c r="F7" s="127"/>
      <c r="G7" s="128"/>
      <c r="H7" s="128"/>
      <c r="I7" s="129"/>
      <c r="J7" s="63"/>
      <c r="K7" s="32" t="s">
        <v>9</v>
      </c>
      <c r="L7" s="47">
        <f>Cronograma!H20</f>
        <v>0.98750000000000004</v>
      </c>
      <c r="M7" s="1"/>
    </row>
    <row r="8" spans="1:13" x14ac:dyDescent="0.15">
      <c r="A8" s="149" t="s">
        <v>1</v>
      </c>
      <c r="B8" s="150"/>
      <c r="C8" s="156" t="s">
        <v>56</v>
      </c>
      <c r="D8" s="157"/>
      <c r="F8" s="130"/>
      <c r="G8" s="131"/>
      <c r="H8" s="131"/>
      <c r="I8" s="132"/>
      <c r="J8" s="63"/>
      <c r="K8" s="33" t="s">
        <v>8</v>
      </c>
      <c r="L8" s="35">
        <f>Cronograma!H21</f>
        <v>0</v>
      </c>
      <c r="M8" s="1"/>
    </row>
    <row r="9" spans="1:13" x14ac:dyDescent="0.15">
      <c r="A9" s="1"/>
      <c r="B9" s="1"/>
      <c r="C9" s="1"/>
      <c r="D9" s="1"/>
      <c r="E9" s="1"/>
      <c r="F9" s="1"/>
      <c r="G9" s="1"/>
      <c r="H9" s="1"/>
      <c r="I9" s="1"/>
      <c r="J9" s="1"/>
      <c r="K9" s="9"/>
      <c r="L9" s="1"/>
      <c r="M9" s="1"/>
    </row>
    <row r="10" spans="1:13" x14ac:dyDescent="0.15">
      <c r="A10" s="146" t="s">
        <v>32</v>
      </c>
      <c r="B10" s="147"/>
      <c r="C10" s="147"/>
      <c r="D10" s="147"/>
      <c r="E10" s="147"/>
      <c r="F10" s="147"/>
      <c r="G10" s="148"/>
      <c r="H10" s="1"/>
      <c r="I10" s="146" t="s">
        <v>13</v>
      </c>
      <c r="J10" s="147"/>
      <c r="K10" s="147"/>
      <c r="L10" s="148"/>
      <c r="M10" s="1"/>
    </row>
    <row r="11" spans="1:13" ht="10.5" customHeight="1" x14ac:dyDescent="0.15">
      <c r="A11" s="19"/>
      <c r="B11" s="10"/>
      <c r="C11" s="11"/>
      <c r="D11" s="10"/>
      <c r="E11" s="11"/>
      <c r="F11" s="11"/>
      <c r="G11" s="20"/>
      <c r="H11" s="1"/>
      <c r="I11" s="124" t="str">
        <f>'Reporte Cualitativo'!B5</f>
        <v>El Cuarto Plan de Acción Nacional de Gobierno Abierto 2018-2020 inició su etapa de implementación el 1 de diciembre de 2018, la cual finalizó oficialmente el 30 de agosto de 2020. A partir de septiembre de 2020 inició la etapa de Evaluación, Presentación de Informes y Cierre. A nivel global, el Cuarto Plan alcanzó un 82.6% de cumplimiento; en el caso del MINFIN, se logró el 98.6%, quedando únicamente pendiente el hito 3 del Compromiso 22 con un 79.0% de cumplimiento, y se espera por parte de la Dirección General de Adquisiciones del Estado -DGAE- (dependencia responsable de su implementación), concluirlo a más tardar el 30 de abril de 2021.</v>
      </c>
      <c r="J11" s="125"/>
      <c r="K11" s="125"/>
      <c r="L11" s="126"/>
      <c r="M11" s="1"/>
    </row>
    <row r="12" spans="1:13" ht="12.75" x14ac:dyDescent="0.3">
      <c r="A12" s="19"/>
      <c r="B12" s="10"/>
      <c r="C12" s="12"/>
      <c r="D12" s="10"/>
      <c r="E12" s="12"/>
      <c r="F12" s="12"/>
      <c r="G12" s="21"/>
      <c r="H12" s="1"/>
      <c r="I12" s="127"/>
      <c r="J12" s="128"/>
      <c r="K12" s="128"/>
      <c r="L12" s="129"/>
      <c r="M12" s="1"/>
    </row>
    <row r="13" spans="1:13" x14ac:dyDescent="0.15">
      <c r="A13" s="19"/>
      <c r="B13" s="1"/>
      <c r="C13" s="13"/>
      <c r="D13" s="1"/>
      <c r="E13" s="15"/>
      <c r="F13" s="15"/>
      <c r="G13" s="22"/>
      <c r="H13" s="14"/>
      <c r="I13" s="127"/>
      <c r="J13" s="128"/>
      <c r="K13" s="128"/>
      <c r="L13" s="129"/>
      <c r="M13" s="1"/>
    </row>
    <row r="14" spans="1:13" x14ac:dyDescent="0.15">
      <c r="A14" s="19"/>
      <c r="B14" s="1"/>
      <c r="C14" s="1"/>
      <c r="D14" s="1"/>
      <c r="E14" s="1"/>
      <c r="F14" s="1"/>
      <c r="G14" s="18"/>
      <c r="H14" s="1"/>
      <c r="I14" s="127"/>
      <c r="J14" s="128"/>
      <c r="K14" s="128"/>
      <c r="L14" s="129"/>
      <c r="M14" s="1"/>
    </row>
    <row r="15" spans="1:13" x14ac:dyDescent="0.15">
      <c r="A15" s="19"/>
      <c r="B15" s="1"/>
      <c r="C15" s="1"/>
      <c r="D15" s="1"/>
      <c r="E15" s="1"/>
      <c r="F15" s="1"/>
      <c r="G15" s="18"/>
      <c r="H15" s="1"/>
      <c r="I15" s="127"/>
      <c r="J15" s="128"/>
      <c r="K15" s="128"/>
      <c r="L15" s="129"/>
      <c r="M15" s="1"/>
    </row>
    <row r="16" spans="1:13" x14ac:dyDescent="0.15">
      <c r="A16" s="19"/>
      <c r="B16" s="1"/>
      <c r="C16" s="1"/>
      <c r="D16" s="1"/>
      <c r="E16" s="1"/>
      <c r="F16" s="1"/>
      <c r="G16" s="18"/>
      <c r="H16" s="1"/>
      <c r="I16" s="130"/>
      <c r="J16" s="131"/>
      <c r="K16" s="131"/>
      <c r="L16" s="132"/>
      <c r="M16" s="1"/>
    </row>
    <row r="17" spans="1:13" ht="11.1" customHeight="1" x14ac:dyDescent="0.15">
      <c r="A17" s="19"/>
      <c r="B17" s="1"/>
      <c r="C17" s="1"/>
      <c r="D17" s="1"/>
      <c r="E17" s="1"/>
      <c r="F17" s="1"/>
      <c r="G17" s="18"/>
      <c r="H17" s="1"/>
      <c r="I17" s="59"/>
      <c r="J17" s="59"/>
      <c r="K17" s="59"/>
      <c r="L17" s="59"/>
      <c r="M17" s="1"/>
    </row>
    <row r="18" spans="1:13" x14ac:dyDescent="0.15">
      <c r="A18" s="19"/>
      <c r="B18" s="1"/>
      <c r="C18" s="14"/>
      <c r="D18" s="14"/>
      <c r="E18" s="14"/>
      <c r="F18" s="14"/>
      <c r="G18" s="23"/>
      <c r="H18" s="1"/>
      <c r="I18" s="60" t="s">
        <v>29</v>
      </c>
      <c r="J18" s="61"/>
      <c r="K18" s="61"/>
      <c r="L18" s="62" t="s">
        <v>33</v>
      </c>
      <c r="M18" s="1"/>
    </row>
    <row r="19" spans="1:13" x14ac:dyDescent="0.15">
      <c r="A19" s="19"/>
      <c r="B19" s="1"/>
      <c r="C19" s="1"/>
      <c r="D19" s="1"/>
      <c r="E19" s="1"/>
      <c r="F19" s="1"/>
      <c r="G19" s="18"/>
      <c r="H19" s="1"/>
      <c r="I19" s="124" t="str">
        <f>'Reporte Cualitativo'!B8</f>
        <v>La coyuntura derivada de la pandemia del Covid-19 y los estados de emergencia declarados por las tormentas tropicales Eta e Iota, ocasionaron atrasos en varias entidades públicas para el cumplimiento de sus compromisos y metas, ya que se tuvieron que priorizar sus actividades en atención de las emergencias suscitadas. No obstante tal situación, se considera aceptable el nivel de ejecución del 82.6% alcanzado a nivel global y del 98.8 alcanzado por el MINFIN a diciembre de 2020. Se acordó dar continuidad y acompañamiento para seguir implementando las acciones que quedaron pendientes, ya que los Planes de Gobierno Abierto se constituyen en compromisos de gobierno y del país ante la OGP.</v>
      </c>
      <c r="J19" s="125"/>
      <c r="K19" s="126"/>
      <c r="L19" s="133">
        <f>'Reporte Cualitativo'!C8</f>
        <v>0</v>
      </c>
      <c r="M19" s="1"/>
    </row>
    <row r="20" spans="1:13" x14ac:dyDescent="0.15">
      <c r="A20" s="19"/>
      <c r="B20" s="1"/>
      <c r="C20" s="1"/>
      <c r="D20" s="1"/>
      <c r="E20" s="1"/>
      <c r="F20" s="1"/>
      <c r="G20" s="40"/>
      <c r="H20" s="1"/>
      <c r="I20" s="127"/>
      <c r="J20" s="128"/>
      <c r="K20" s="129"/>
      <c r="L20" s="134"/>
      <c r="M20" s="1"/>
    </row>
    <row r="21" spans="1:13" ht="9" customHeight="1" x14ac:dyDescent="0.15">
      <c r="A21" s="41"/>
      <c r="C21" s="16"/>
      <c r="D21" s="16"/>
      <c r="E21" s="16"/>
      <c r="F21" s="16"/>
      <c r="G21" s="42"/>
      <c r="H21" s="1"/>
      <c r="I21" s="127"/>
      <c r="J21" s="128"/>
      <c r="K21" s="129"/>
      <c r="L21" s="134"/>
      <c r="M21" s="1"/>
    </row>
    <row r="22" spans="1:13" x14ac:dyDescent="0.15">
      <c r="A22" s="41"/>
      <c r="C22" s="16"/>
      <c r="D22" s="16"/>
      <c r="E22" s="16"/>
      <c r="F22" s="16"/>
      <c r="G22" s="42"/>
      <c r="H22" s="1"/>
      <c r="I22" s="127"/>
      <c r="J22" s="128"/>
      <c r="K22" s="129"/>
      <c r="L22" s="134"/>
      <c r="M22" s="1"/>
    </row>
    <row r="23" spans="1:13" ht="11.1" customHeight="1" x14ac:dyDescent="0.15">
      <c r="A23" s="41"/>
      <c r="C23" s="16"/>
      <c r="D23" s="16"/>
      <c r="E23" s="16"/>
      <c r="F23" s="16"/>
      <c r="G23" s="42"/>
      <c r="H23" s="1"/>
      <c r="I23" s="127"/>
      <c r="J23" s="128"/>
      <c r="K23" s="129"/>
      <c r="L23" s="134"/>
      <c r="M23" s="1"/>
    </row>
    <row r="24" spans="1:13" ht="12.95" customHeight="1" x14ac:dyDescent="0.15">
      <c r="A24" s="41"/>
      <c r="C24" s="16"/>
      <c r="D24" s="16"/>
      <c r="E24" s="16"/>
      <c r="F24" s="16"/>
      <c r="G24" s="42"/>
      <c r="H24" s="1"/>
      <c r="I24" s="130"/>
      <c r="J24" s="131"/>
      <c r="K24" s="132"/>
      <c r="L24" s="135"/>
      <c r="M24" s="1"/>
    </row>
    <row r="25" spans="1:13" ht="9" customHeight="1" x14ac:dyDescent="0.15">
      <c r="A25" s="41"/>
      <c r="C25" s="16"/>
      <c r="D25" s="16"/>
      <c r="E25" s="16"/>
      <c r="F25" s="16"/>
      <c r="G25" s="42"/>
      <c r="H25" s="1"/>
      <c r="M25" s="1"/>
    </row>
    <row r="26" spans="1:13" x14ac:dyDescent="0.15">
      <c r="A26" s="41"/>
      <c r="C26" s="16"/>
      <c r="D26" s="16"/>
      <c r="E26" s="16"/>
      <c r="F26" s="16"/>
      <c r="G26" s="42"/>
      <c r="H26" s="1"/>
      <c r="I26" s="60" t="s">
        <v>30</v>
      </c>
      <c r="J26" s="61"/>
      <c r="K26" s="61"/>
      <c r="L26" s="64"/>
      <c r="M26" s="1"/>
    </row>
    <row r="27" spans="1:13" x14ac:dyDescent="0.15">
      <c r="A27" s="41"/>
      <c r="C27" s="16"/>
      <c r="D27" s="16"/>
      <c r="E27" s="16"/>
      <c r="F27" s="16"/>
      <c r="G27" s="42"/>
      <c r="H27" s="2"/>
      <c r="I27" s="124" t="str">
        <f>'Reporte Cualitativo'!B11</f>
        <v xml:space="preserve">El 8 de octubre de 2020 se llevó a cabo la reunión virtual de la Mesa de Alto Nivel de Gobierno Abierto con la participación del Presidente de la República, Ministros de Estado, autoridades superiores de entidades públicas, organizaciones de sociedad civil, observadores, cooperantes internacionales, periodistas y ciudadanos en general, con el propósito de presentar oficialmente el nivel de avance que logró el Gobierno de la República en el cumplimiento del Cuarto Plan de Gobierno Abierto 2018-2020 (82.6%), así como inaugurar formalmente el proceso de co-creación del Quinto Plan de Gobierno Abierto 2021-2023. Por su parte, las organizaciones de sociedad civil emitieron comentarios y sugerencias sobre ambos procesos. </v>
      </c>
      <c r="J27" s="125"/>
      <c r="K27" s="125"/>
      <c r="L27" s="126"/>
      <c r="M27" s="1"/>
    </row>
    <row r="28" spans="1:13" x14ac:dyDescent="0.15">
      <c r="A28" s="41"/>
      <c r="C28" s="16"/>
      <c r="D28" s="16"/>
      <c r="E28" s="16"/>
      <c r="F28" s="16"/>
      <c r="G28" s="42"/>
      <c r="H28" s="2"/>
      <c r="I28" s="127"/>
      <c r="J28" s="128"/>
      <c r="K28" s="128"/>
      <c r="L28" s="129"/>
      <c r="M28" s="1"/>
    </row>
    <row r="29" spans="1:13" x14ac:dyDescent="0.15">
      <c r="A29" s="41"/>
      <c r="C29" s="16"/>
      <c r="D29" s="16"/>
      <c r="E29" s="16"/>
      <c r="F29" s="16"/>
      <c r="G29" s="42"/>
      <c r="H29" s="1"/>
      <c r="I29" s="127"/>
      <c r="J29" s="128"/>
      <c r="K29" s="128"/>
      <c r="L29" s="129"/>
      <c r="M29" s="1"/>
    </row>
    <row r="30" spans="1:13" x14ac:dyDescent="0.15">
      <c r="A30" s="43"/>
      <c r="B30" s="44"/>
      <c r="C30" s="44"/>
      <c r="D30" s="44"/>
      <c r="E30" s="44"/>
      <c r="F30" s="44"/>
      <c r="G30" s="45"/>
      <c r="H30" s="2"/>
      <c r="I30" s="127"/>
      <c r="J30" s="128"/>
      <c r="K30" s="128"/>
      <c r="L30" s="129"/>
      <c r="M30" s="1"/>
    </row>
    <row r="31" spans="1:13" x14ac:dyDescent="0.15">
      <c r="H31" s="2"/>
      <c r="I31" s="127"/>
      <c r="J31" s="128"/>
      <c r="K31" s="128"/>
      <c r="L31" s="129"/>
      <c r="M31" s="1"/>
    </row>
    <row r="32" spans="1:13" ht="12.95" customHeight="1" x14ac:dyDescent="0.15">
      <c r="A32" s="146" t="s">
        <v>53</v>
      </c>
      <c r="B32" s="147"/>
      <c r="C32" s="147"/>
      <c r="D32" s="147"/>
      <c r="E32" s="147"/>
      <c r="F32" s="147"/>
      <c r="G32" s="148"/>
      <c r="H32" s="2"/>
      <c r="I32" s="130"/>
      <c r="J32" s="131"/>
      <c r="K32" s="131"/>
      <c r="L32" s="132"/>
      <c r="M32" s="1"/>
    </row>
    <row r="33" spans="1:13" ht="11.1" customHeight="1" x14ac:dyDescent="0.15">
      <c r="A33" s="151" t="s">
        <v>4</v>
      </c>
      <c r="B33" s="140" t="s">
        <v>11</v>
      </c>
      <c r="C33" s="140" t="s">
        <v>2</v>
      </c>
      <c r="D33" s="140" t="s">
        <v>3</v>
      </c>
      <c r="E33" s="140" t="s">
        <v>17</v>
      </c>
      <c r="F33" s="140"/>
      <c r="G33" s="142" t="s">
        <v>5</v>
      </c>
      <c r="H33" s="2"/>
      <c r="M33" s="1"/>
    </row>
    <row r="34" spans="1:13" x14ac:dyDescent="0.15">
      <c r="A34" s="152"/>
      <c r="B34" s="141"/>
      <c r="C34" s="141"/>
      <c r="D34" s="141"/>
      <c r="E34" s="141"/>
      <c r="F34" s="141"/>
      <c r="G34" s="143"/>
      <c r="H34" s="1"/>
      <c r="I34" s="60" t="s">
        <v>31</v>
      </c>
      <c r="J34" s="61"/>
      <c r="K34" s="61"/>
      <c r="L34" s="64"/>
      <c r="M34" s="1"/>
    </row>
    <row r="35" spans="1:13" x14ac:dyDescent="0.15">
      <c r="A35" s="80"/>
      <c r="B35" s="81" t="str">
        <f>Cronograma!B4</f>
        <v>Diálogo y discusión para formulación del Plan</v>
      </c>
      <c r="C35" s="82">
        <f>Cronograma!E4</f>
        <v>43404</v>
      </c>
      <c r="D35" s="83">
        <f>Cronograma!G4</f>
        <v>1</v>
      </c>
      <c r="E35" s="136" t="str">
        <f>IF(Cronograma!F4="", "", Cronograma!F4)</f>
        <v/>
      </c>
      <c r="F35" s="137"/>
      <c r="G35" s="84" t="str">
        <f ca="1">Cronograma!J4</f>
        <v>Entregado</v>
      </c>
      <c r="H35" s="1"/>
      <c r="I35" s="124" t="str">
        <f>'Reporte Cualitativo'!B14</f>
        <v>Se definió un plan de acción para el monitoreo y seguimiento de los compromisos y metas que no pudieron finalizarse al 30 de agosto de 2020. Por parte de las organizaciones de sociedad civil se tiene la preocupación que las entidades públicas abandonen las acciones que han venido realizando por haber finalizado el Cuarto Plan de Gobierno Abierto, por lo que han requerido a la Comisión Presidencial de Gobierno Abierto y Electrónico que realice labores de coordinación y seguimiento para que se pueda completar la totalidad de los compromisos y metas previamente acordados al momento de formular el citado Plan entre entidades públicas y organizaciones de sociedad civil.</v>
      </c>
      <c r="J35" s="125"/>
      <c r="K35" s="125"/>
      <c r="L35" s="126"/>
      <c r="M35" s="1"/>
    </row>
    <row r="36" spans="1:13" x14ac:dyDescent="0.15">
      <c r="A36" s="25">
        <v>1</v>
      </c>
      <c r="B36" s="26" t="str">
        <f>Cronograma!B5</f>
        <v>Validación de la metodología</v>
      </c>
      <c r="C36" s="52">
        <f>Cronograma!E5</f>
        <v>43190</v>
      </c>
      <c r="D36" s="27">
        <f>Cronograma!G5</f>
        <v>1</v>
      </c>
      <c r="E36" s="138">
        <f>IF(Cronograma!F5="", "", Cronograma!F5)</f>
        <v>43171</v>
      </c>
      <c r="F36" s="139"/>
      <c r="G36" s="37" t="str">
        <f ca="1">Cronograma!J5</f>
        <v>Adelantado</v>
      </c>
      <c r="H36" s="1"/>
      <c r="I36" s="127"/>
      <c r="J36" s="128"/>
      <c r="K36" s="128"/>
      <c r="L36" s="129"/>
      <c r="M36" s="1"/>
    </row>
    <row r="37" spans="1:13" x14ac:dyDescent="0.15">
      <c r="A37" s="25">
        <v>2</v>
      </c>
      <c r="B37" s="26" t="str">
        <f>Cronograma!B6</f>
        <v>Definición de ejes temáticos</v>
      </c>
      <c r="C37" s="52">
        <f>Cronograma!E6</f>
        <v>43205</v>
      </c>
      <c r="D37" s="27">
        <f>Cronograma!G6</f>
        <v>1</v>
      </c>
      <c r="E37" s="138">
        <f>IF(Cronograma!F6="", "", Cronograma!F6)</f>
        <v>43205</v>
      </c>
      <c r="F37" s="139"/>
      <c r="G37" s="37" t="str">
        <f ca="1">Cronograma!J6</f>
        <v>Entregado</v>
      </c>
      <c r="H37" s="2"/>
      <c r="I37" s="127"/>
      <c r="J37" s="128"/>
      <c r="K37" s="128"/>
      <c r="L37" s="129"/>
      <c r="M37" s="1"/>
    </row>
    <row r="38" spans="1:13" x14ac:dyDescent="0.15">
      <c r="A38" s="25">
        <v>3</v>
      </c>
      <c r="B38" s="26" t="str">
        <f>Cronograma!B7</f>
        <v>Foros de consulta ciudadana</v>
      </c>
      <c r="C38" s="52">
        <f>Cronograma!E7</f>
        <v>43251</v>
      </c>
      <c r="D38" s="27">
        <f>Cronograma!G7</f>
        <v>1</v>
      </c>
      <c r="E38" s="138">
        <f>IF(Cronograma!F7="", "", Cronograma!F7)</f>
        <v>43250</v>
      </c>
      <c r="F38" s="139"/>
      <c r="G38" s="37" t="str">
        <f ca="1">Cronograma!J7</f>
        <v>Adelantado</v>
      </c>
      <c r="H38" s="2"/>
      <c r="I38" s="127"/>
      <c r="J38" s="128"/>
      <c r="K38" s="128"/>
      <c r="L38" s="129"/>
      <c r="M38" s="1"/>
    </row>
    <row r="39" spans="1:13" x14ac:dyDescent="0.15">
      <c r="A39" s="25">
        <v>4</v>
      </c>
      <c r="B39" s="26" t="str">
        <f>Cronograma!B8</f>
        <v xml:space="preserve">Rondas de Mesas de Trabajo </v>
      </c>
      <c r="C39" s="52">
        <f>Cronograma!E8</f>
        <v>43296</v>
      </c>
      <c r="D39" s="27">
        <f>Cronograma!G8</f>
        <v>1</v>
      </c>
      <c r="E39" s="138">
        <f>IF(Cronograma!F8="", "", Cronograma!F8)</f>
        <v>43294</v>
      </c>
      <c r="F39" s="139"/>
      <c r="G39" s="37" t="str">
        <f ca="1">Cronograma!J8</f>
        <v>Adelantado</v>
      </c>
      <c r="H39" s="2"/>
      <c r="I39" s="130"/>
      <c r="J39" s="131"/>
      <c r="K39" s="131"/>
      <c r="L39" s="132"/>
      <c r="M39" s="1"/>
    </row>
    <row r="40" spans="1:13" x14ac:dyDescent="0.15">
      <c r="A40" s="25">
        <v>5</v>
      </c>
      <c r="B40" s="26" t="str">
        <f>Cronograma!B9</f>
        <v>Reuniones técnicas con sociedad civil</v>
      </c>
      <c r="C40" s="52">
        <f>Cronograma!E9</f>
        <v>43375</v>
      </c>
      <c r="D40" s="27">
        <f>Cronograma!G9</f>
        <v>1</v>
      </c>
      <c r="E40" s="138">
        <f>IF(Cronograma!F9="", "", Cronograma!F9)</f>
        <v>43375</v>
      </c>
      <c r="F40" s="139"/>
      <c r="G40" s="37" t="str">
        <f ca="1">Cronograma!J9</f>
        <v>Entregado</v>
      </c>
      <c r="H40" s="2"/>
      <c r="I40" s="69"/>
      <c r="J40" s="69"/>
      <c r="K40" s="69"/>
      <c r="L40" s="69"/>
      <c r="M40" s="1"/>
    </row>
    <row r="41" spans="1:13" x14ac:dyDescent="0.15">
      <c r="A41" s="25">
        <v>6</v>
      </c>
      <c r="B41" s="26" t="str">
        <f>Cronograma!B10</f>
        <v xml:space="preserve">Validación en mesa técnica de Gobierno Abierto </v>
      </c>
      <c r="C41" s="52">
        <f>Cronograma!E10</f>
        <v>43404</v>
      </c>
      <c r="D41" s="27">
        <f>Cronograma!G10</f>
        <v>1</v>
      </c>
      <c r="E41" s="138">
        <f>IF(Cronograma!F10="", "", Cronograma!F10)</f>
        <v>43432</v>
      </c>
      <c r="F41" s="139"/>
      <c r="G41" s="37" t="str">
        <f ca="1">Cronograma!J10</f>
        <v>Entregado*</v>
      </c>
      <c r="H41" s="2"/>
      <c r="I41" s="69"/>
      <c r="J41" s="69"/>
      <c r="K41" s="69"/>
      <c r="L41" s="69"/>
      <c r="M41" s="1"/>
    </row>
    <row r="42" spans="1:13" x14ac:dyDescent="0.15">
      <c r="A42" s="80"/>
      <c r="B42" s="81" t="str">
        <f>Cronograma!B11</f>
        <v>Implementación de compromisos</v>
      </c>
      <c r="C42" s="82">
        <f>Cronograma!E11</f>
        <v>44074</v>
      </c>
      <c r="D42" s="83">
        <f>Cronograma!G11</f>
        <v>1</v>
      </c>
      <c r="E42" s="136" t="str">
        <f>IF(Cronograma!F11="", "", Cronograma!F11)</f>
        <v/>
      </c>
      <c r="F42" s="137"/>
      <c r="G42" s="85" t="str">
        <f ca="1">Cronograma!J11</f>
        <v>Entregado</v>
      </c>
      <c r="H42" s="2"/>
      <c r="I42" s="69"/>
      <c r="J42" s="69"/>
      <c r="K42" s="69"/>
      <c r="L42" s="69"/>
      <c r="M42" s="1"/>
    </row>
    <row r="43" spans="1:13" x14ac:dyDescent="0.15">
      <c r="A43" s="25">
        <v>7</v>
      </c>
      <c r="B43" s="26" t="str">
        <f>Cronograma!B12</f>
        <v>Reunión con dependencias involucradas</v>
      </c>
      <c r="C43" s="52">
        <f>Cronograma!E12</f>
        <v>44074</v>
      </c>
      <c r="D43" s="27">
        <f>Cronograma!G12</f>
        <v>1</v>
      </c>
      <c r="E43" s="138">
        <f>IF(Cronograma!F12="", "", Cronograma!F12)</f>
        <v>43921</v>
      </c>
      <c r="F43" s="139"/>
      <c r="G43" s="37" t="str">
        <f ca="1">Cronograma!J12</f>
        <v>Adelantado</v>
      </c>
      <c r="H43" s="2"/>
      <c r="I43" s="69"/>
      <c r="J43" s="69"/>
      <c r="K43" s="69"/>
      <c r="L43" s="69"/>
      <c r="M43" s="1"/>
    </row>
    <row r="44" spans="1:13" x14ac:dyDescent="0.15">
      <c r="A44" s="25">
        <v>8</v>
      </c>
      <c r="B44" s="26" t="str">
        <f>Cronograma!B13</f>
        <v>Seguimiento mensual a compromisos</v>
      </c>
      <c r="C44" s="52">
        <f>Cronograma!E13</f>
        <v>44074</v>
      </c>
      <c r="D44" s="27">
        <f>Cronograma!G13</f>
        <v>1</v>
      </c>
      <c r="E44" s="138">
        <f>IF(Cronograma!F13="", "", Cronograma!F13)</f>
        <v>44074</v>
      </c>
      <c r="F44" s="139"/>
      <c r="G44" s="37" t="str">
        <f ca="1">Cronograma!J13</f>
        <v>Entregado</v>
      </c>
      <c r="H44" s="2"/>
      <c r="I44" s="69"/>
      <c r="J44" s="69"/>
      <c r="K44" s="69"/>
      <c r="L44" s="69"/>
      <c r="M44" s="1"/>
    </row>
    <row r="45" spans="1:13" x14ac:dyDescent="0.15">
      <c r="A45" s="25">
        <v>9</v>
      </c>
      <c r="B45" s="26" t="str">
        <f>Cronograma!B14</f>
        <v>Presentaciones mensuales y extraordinarias en mesa técnica de GA</v>
      </c>
      <c r="C45" s="52">
        <f>Cronograma!E14</f>
        <v>44074</v>
      </c>
      <c r="D45" s="27">
        <f>Cronograma!G14</f>
        <v>1</v>
      </c>
      <c r="E45" s="138">
        <f>IF(Cronograma!F14="", "", Cronograma!F14)</f>
        <v>44021</v>
      </c>
      <c r="F45" s="139"/>
      <c r="G45" s="37" t="str">
        <f ca="1">Cronograma!J14</f>
        <v>Adelantado</v>
      </c>
      <c r="H45" s="2"/>
      <c r="I45" s="69"/>
      <c r="J45" s="69"/>
      <c r="K45" s="69"/>
      <c r="L45" s="69"/>
      <c r="M45" s="1"/>
    </row>
    <row r="46" spans="1:13" x14ac:dyDescent="0.15">
      <c r="A46" s="80"/>
      <c r="B46" s="81" t="str">
        <f>Cronograma!B15</f>
        <v>Evaluación Final (Gobierno y MRI)</v>
      </c>
      <c r="C46" s="82">
        <f>Cronograma!E15</f>
        <v>44165</v>
      </c>
      <c r="D46" s="83">
        <f>Cronograma!G15</f>
        <v>1</v>
      </c>
      <c r="E46" s="136" t="str">
        <f>IF(Cronograma!F15="", "", Cronograma!F15)</f>
        <v/>
      </c>
      <c r="F46" s="137"/>
      <c r="G46" s="85" t="str">
        <f ca="1">Cronograma!J15</f>
        <v>Entregado</v>
      </c>
      <c r="H46" s="2"/>
      <c r="M46" s="1"/>
    </row>
    <row r="47" spans="1:13" ht="12.95" customHeight="1" x14ac:dyDescent="0.15">
      <c r="A47" s="25">
        <v>10</v>
      </c>
      <c r="B47" s="26" t="str">
        <f>Cronograma!B16</f>
        <v>Autoevaluación final de Gobierno</v>
      </c>
      <c r="C47" s="52">
        <f>Cronograma!E16</f>
        <v>44135</v>
      </c>
      <c r="D47" s="27">
        <f>Cronograma!G16</f>
        <v>1</v>
      </c>
      <c r="E47" s="138">
        <f>IF(Cronograma!F16="", "", Cronograma!F16)</f>
        <v>44112</v>
      </c>
      <c r="F47" s="139"/>
      <c r="G47" s="37" t="str">
        <f ca="1">Cronograma!J16</f>
        <v>Adelantado</v>
      </c>
      <c r="H47" s="2"/>
      <c r="I47" s="146" t="s">
        <v>6</v>
      </c>
      <c r="J47" s="147"/>
      <c r="K47" s="147"/>
      <c r="L47" s="148"/>
      <c r="M47" s="1"/>
    </row>
    <row r="48" spans="1:13" x14ac:dyDescent="0.15">
      <c r="A48" s="25">
        <v>11</v>
      </c>
      <c r="B48" s="26" t="str">
        <f>Cronograma!B17</f>
        <v>Discusión de evaluación del MRI</v>
      </c>
      <c r="C48" s="52">
        <f>Cronograma!E17</f>
        <v>44165</v>
      </c>
      <c r="D48" s="27">
        <f>Cronograma!G17</f>
        <v>1</v>
      </c>
      <c r="E48" s="138">
        <f>IF(Cronograma!F17="", "", Cronograma!F17)</f>
        <v>44112</v>
      </c>
      <c r="F48" s="139"/>
      <c r="G48" s="37" t="str">
        <f ca="1">Cronograma!J17</f>
        <v>Adelantado</v>
      </c>
      <c r="H48" s="2"/>
      <c r="I48" s="124" t="str">
        <f>'Reporte Cualitativo'!B17</f>
        <v>La pandemia del Covid-19 fue un factor de riesgo que no estaba previsto y que afectó seriamente el cumplimiento de los compromisos y metas del Cuarto Plan de Gobierno Abierto 2018-2020, ya que varias entidades públicas debieron destinar esfuerzos, recursos e insumos en la implementación de acciones para atender prioritariamente la emergencia suscitada. Posteriormente siguieron los estados de calamidad pública declarados por las tormentas tropicales Eta e Iota, lo que representa que algunas entidades públicas logren el 100% de cumplimiento en el 2021. En el caso del MINFIN se tiene previsto concluir el 30 de abril de 2021.</v>
      </c>
      <c r="J48" s="125"/>
      <c r="K48" s="125"/>
      <c r="L48" s="126"/>
      <c r="M48" s="1"/>
    </row>
    <row r="49" spans="1:13" x14ac:dyDescent="0.15">
      <c r="A49" s="80"/>
      <c r="B49" s="81" t="str">
        <f>Cronograma!B18</f>
        <v>Cumplimiento y cierre</v>
      </c>
      <c r="C49" s="82">
        <f>Cronograma!E18</f>
        <v>44195</v>
      </c>
      <c r="D49" s="83">
        <f>Cronograma!G18</f>
        <v>0.75000000000000011</v>
      </c>
      <c r="E49" s="136" t="str">
        <f>IF(Cronograma!F18="", "", Cronograma!F18)</f>
        <v/>
      </c>
      <c r="F49" s="137"/>
      <c r="G49" s="37" t="str">
        <f ca="1">Cronograma!J18</f>
        <v>Adelantado</v>
      </c>
      <c r="H49" s="2"/>
      <c r="I49" s="127"/>
      <c r="J49" s="128"/>
      <c r="K49" s="128"/>
      <c r="L49" s="129"/>
      <c r="M49" s="1"/>
    </row>
    <row r="50" spans="1:13" x14ac:dyDescent="0.15">
      <c r="A50" s="28">
        <v>12</v>
      </c>
      <c r="B50" s="29" t="str">
        <f>Cronograma!B19</f>
        <v>Cierre</v>
      </c>
      <c r="C50" s="49">
        <f>Cronograma!E19</f>
        <v>44195</v>
      </c>
      <c r="D50" s="30">
        <f>Cronograma!G19</f>
        <v>0.75</v>
      </c>
      <c r="E50" s="144">
        <f>IF(Cronograma!F19="", "", Cronograma!F19)</f>
        <v>44112</v>
      </c>
      <c r="F50" s="145"/>
      <c r="G50" s="53" t="str">
        <f ca="1">Cronograma!J19</f>
        <v>Adelantado</v>
      </c>
      <c r="H50" s="1"/>
      <c r="I50" s="130"/>
      <c r="J50" s="131"/>
      <c r="K50" s="131"/>
      <c r="L50" s="132"/>
      <c r="M50" s="1"/>
    </row>
    <row r="51" spans="1:13" x14ac:dyDescent="0.15">
      <c r="A51" s="3"/>
      <c r="B51" s="3"/>
      <c r="L51" s="68"/>
    </row>
  </sheetData>
  <sheetProtection algorithmName="SHA-512" hashValue="hxS6SrKh5G5wdE6o6o69oiWw1B1CG9brGTlbij67FiTmsRHjZ51vNbH49xaLXuD0678dgv7CngkILEXbnk1how==" saltValue="3ktX9U8+Z0EPwDIrkbjdaA==" spinCount="100000" sheet="1" pivotTables="0"/>
  <mergeCells count="43">
    <mergeCell ref="D1:L1"/>
    <mergeCell ref="E40:F40"/>
    <mergeCell ref="E41:F41"/>
    <mergeCell ref="E42:F42"/>
    <mergeCell ref="E43:F43"/>
    <mergeCell ref="F5:I5"/>
    <mergeCell ref="F6:I8"/>
    <mergeCell ref="I10:L10"/>
    <mergeCell ref="A10:G10"/>
    <mergeCell ref="C7:D7"/>
    <mergeCell ref="C8:D8"/>
    <mergeCell ref="C5:D5"/>
    <mergeCell ref="C6:D6"/>
    <mergeCell ref="A5:B5"/>
    <mergeCell ref="A6:B6"/>
    <mergeCell ref="A7:B7"/>
    <mergeCell ref="A8:B8"/>
    <mergeCell ref="A33:A34"/>
    <mergeCell ref="B33:B34"/>
    <mergeCell ref="C33:C34"/>
    <mergeCell ref="D33:D34"/>
    <mergeCell ref="A32:G32"/>
    <mergeCell ref="I48:L50"/>
    <mergeCell ref="I35:L39"/>
    <mergeCell ref="E35:F35"/>
    <mergeCell ref="E36:F36"/>
    <mergeCell ref="E37:F37"/>
    <mergeCell ref="E50:F50"/>
    <mergeCell ref="E49:F49"/>
    <mergeCell ref="E48:F48"/>
    <mergeCell ref="E47:F47"/>
    <mergeCell ref="I47:L47"/>
    <mergeCell ref="E39:F39"/>
    <mergeCell ref="E44:F44"/>
    <mergeCell ref="E45:F45"/>
    <mergeCell ref="I11:L16"/>
    <mergeCell ref="L19:L24"/>
    <mergeCell ref="I19:K24"/>
    <mergeCell ref="E46:F46"/>
    <mergeCell ref="E38:F38"/>
    <mergeCell ref="E33:F34"/>
    <mergeCell ref="G33:G34"/>
    <mergeCell ref="I27:L32"/>
  </mergeCells>
  <phoneticPr fontId="2" type="noConversion"/>
  <conditionalFormatting sqref="G35:G50">
    <cfRule type="containsText" dxfId="7" priority="14" operator="containsText" text="En Proceso">
      <formula>NOT(ISERROR(SEARCH("En Proceso",G35)))</formula>
    </cfRule>
    <cfRule type="containsText" dxfId="6" priority="15" operator="containsText" text="Retrasado">
      <formula>NOT(ISERROR(SEARCH("Retrasado",G35)))</formula>
    </cfRule>
    <cfRule type="containsText" dxfId="5" priority="16" operator="containsText" text="Adelantado">
      <formula>NOT(ISERROR(SEARCH("Adelantado",G35)))</formula>
    </cfRule>
    <cfRule type="containsText" dxfId="4" priority="17" operator="containsText" text="Entregado">
      <formula>NOT(ISERROR(SEARCH("Entregado",G35)))</formula>
    </cfRule>
  </conditionalFormatting>
  <conditionalFormatting sqref="G35:G50">
    <cfRule type="containsText" dxfId="3" priority="10" operator="containsText" text="En Proceso">
      <formula>NOT(ISERROR(SEARCH("En Proceso",G35)))</formula>
    </cfRule>
    <cfRule type="containsText" dxfId="2" priority="11" operator="containsText" text="Retrasado">
      <formula>NOT(ISERROR(SEARCH("Retrasado",G35)))</formula>
    </cfRule>
    <cfRule type="containsText" dxfId="1" priority="12" operator="containsText" text="Adelantado">
      <formula>NOT(ISERROR(SEARCH("Adelantado",G35)))</formula>
    </cfRule>
    <cfRule type="containsText" dxfId="0" priority="13" operator="containsText" text="Entregado">
      <formula>NOT(ISERROR(SEARCH("Entregado",G35)))</formula>
    </cfRule>
  </conditionalFormatting>
  <conditionalFormatting sqref="L6">
    <cfRule type="iconSet" priority="9">
      <iconSet>
        <cfvo type="percent" val="0"/>
        <cfvo type="num" val="0.85"/>
        <cfvo type="num" val="0.9"/>
      </iconSet>
    </cfRule>
  </conditionalFormatting>
  <printOptions horizontalCentered="1" verticalCentered="1"/>
  <pageMargins left="0.25" right="0.25" top="0.47222222222222221" bottom="0.75" header="0.3" footer="0.3"/>
  <pageSetup orientation="landscape" horizontalDpi="300" verticalDpi="300" copies="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Cronograma</vt:lpstr>
      <vt:lpstr>Reporte Cualitativo</vt:lpstr>
      <vt:lpstr>Reporte</vt:lpstr>
      <vt:lpstr>Cronograma!Área_de_impresión</vt:lpstr>
    </vt:vector>
  </TitlesOfParts>
  <Company>Alpha Consultoría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de Estado</dc:title>
  <dc:creator>Ricardo Toledo</dc:creator>
  <cp:lastModifiedBy>José Antonio Menéndez Letona</cp:lastModifiedBy>
  <cp:lastPrinted>2018-12-21T21:10:47Z</cp:lastPrinted>
  <dcterms:created xsi:type="dcterms:W3CDTF">1999-05-03T17:50:21Z</dcterms:created>
  <dcterms:modified xsi:type="dcterms:W3CDTF">2020-12-21T20:09:21Z</dcterms:modified>
</cp:coreProperties>
</file>